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Korisnik\Desktop\ŠKOLA\UDŽBENICI\UDŽBENICI 2022-2023\ALENKA FINAL\"/>
    </mc:Choice>
  </mc:AlternateContent>
  <xr:revisionPtr revIDLastSave="0" documentId="13_ncr:1_{8A3C2534-38C6-40DD-905D-86C1837ED256}" xr6:coauthVersionLast="47" xr6:coauthVersionMax="47" xr10:uidLastSave="{00000000-0000-0000-0000-000000000000}"/>
  <bookViews>
    <workbookView xWindow="0" yWindow="0" windowWidth="28800" windowHeight="15600" activeTab="5" xr2:uid="{00000000-000D-0000-FFFF-FFFF00000000}"/>
  </bookViews>
  <sheets>
    <sheet name="Naslovni list" sheetId="4" r:id="rId1"/>
    <sheet name="Sumarno" sheetId="1" r:id="rId2"/>
    <sheet name="1." sheetId="5" r:id="rId3"/>
    <sheet name="2." sheetId="6" r:id="rId4"/>
    <sheet name="3." sheetId="7" r:id="rId5"/>
    <sheet name="4." sheetId="8" r:id="rId6"/>
    <sheet name="5." sheetId="9" r:id="rId7"/>
    <sheet name="6." sheetId="10" r:id="rId8"/>
    <sheet name="7." sheetId="11" r:id="rId9"/>
    <sheet name="8." sheetId="12" r:id="rId10"/>
    <sheet name="Po nakladnicima" sheetId="13" r:id="rId11"/>
  </sheets>
  <definedNames>
    <definedName name="_xlnm._FilterDatabase" localSheetId="9" hidden="1">'8.'!$A$1:$R$11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3" l="1"/>
  <c r="I5" i="13"/>
  <c r="I3" i="13"/>
  <c r="I2" i="13"/>
  <c r="H7" i="13"/>
  <c r="H5" i="13"/>
  <c r="H3" i="13"/>
  <c r="H2" i="13"/>
  <c r="T26" i="8"/>
  <c r="S26" i="8"/>
  <c r="S17" i="8"/>
  <c r="T17" i="8"/>
  <c r="T2" i="8"/>
  <c r="S2" i="8"/>
  <c r="P29" i="8"/>
  <c r="S18" i="8" l="1"/>
  <c r="T18" i="8"/>
  <c r="R20" i="8"/>
  <c r="R19" i="8"/>
  <c r="R18" i="8"/>
  <c r="S2" i="12" l="1"/>
  <c r="P2" i="13" l="1"/>
  <c r="S9" i="12"/>
  <c r="P5" i="13" s="1"/>
  <c r="S5" i="12"/>
  <c r="P3" i="13" s="1"/>
  <c r="S24" i="11"/>
  <c r="S19" i="11"/>
  <c r="N5" i="13" s="1"/>
  <c r="S8" i="11"/>
  <c r="N3" i="13" s="1"/>
  <c r="S7" i="11"/>
  <c r="N7" i="13" s="1"/>
  <c r="S2" i="11"/>
  <c r="N2" i="13" s="1"/>
  <c r="L5" i="13"/>
  <c r="S7" i="10"/>
  <c r="S2" i="10"/>
  <c r="L3" i="13" s="1"/>
  <c r="S6" i="9"/>
  <c r="J5" i="13" s="1"/>
  <c r="S5" i="9"/>
  <c r="J3" i="13" s="1"/>
  <c r="S4" i="9"/>
  <c r="J4" i="13" s="1"/>
  <c r="R4" i="13" s="1"/>
  <c r="S2" i="9"/>
  <c r="J2" i="13" s="1"/>
  <c r="F3" i="13"/>
  <c r="S24" i="7"/>
  <c r="F5" i="13" s="1"/>
  <c r="S20" i="7"/>
  <c r="S17" i="7"/>
  <c r="F7" i="13" s="1"/>
  <c r="S2" i="7"/>
  <c r="S27" i="7" s="1"/>
  <c r="F2" i="13" l="1"/>
  <c r="F9" i="13" s="1"/>
  <c r="S7" i="9"/>
  <c r="S9" i="10"/>
  <c r="S11" i="12"/>
  <c r="R7" i="13"/>
  <c r="H9" i="13"/>
  <c r="P9" i="13"/>
  <c r="N9" i="13"/>
  <c r="L9" i="13"/>
  <c r="J9" i="13"/>
  <c r="S22" i="6"/>
  <c r="D5" i="13" s="1"/>
  <c r="S18" i="6"/>
  <c r="D3" i="13" s="1"/>
  <c r="S17" i="6"/>
  <c r="D8" i="13" s="1"/>
  <c r="R8" i="13" s="1"/>
  <c r="S2" i="6"/>
  <c r="D2" i="13" s="1"/>
  <c r="S24" i="5"/>
  <c r="B5" i="13" s="1"/>
  <c r="R5" i="13" s="1"/>
  <c r="S20" i="5"/>
  <c r="B3" i="13" s="1"/>
  <c r="R3" i="13" s="1"/>
  <c r="S17" i="5"/>
  <c r="B6" i="13" s="1"/>
  <c r="R6" i="13" s="1"/>
  <c r="S2" i="5"/>
  <c r="B2" i="13" s="1"/>
  <c r="D9" i="13" l="1"/>
  <c r="S25" i="6"/>
  <c r="R2" i="13"/>
  <c r="R9" i="13" s="1"/>
  <c r="B9" i="13"/>
  <c r="R9" i="12"/>
  <c r="R5" i="12"/>
  <c r="R6" i="12"/>
  <c r="R10" i="12"/>
  <c r="R8" i="12"/>
  <c r="R7" i="12"/>
  <c r="R4" i="12"/>
  <c r="R2" i="12"/>
  <c r="R3" i="12"/>
  <c r="Q11" i="12"/>
  <c r="P11" i="12"/>
  <c r="Q24" i="11"/>
  <c r="P24" i="11"/>
  <c r="Q9" i="10"/>
  <c r="P9" i="10"/>
  <c r="Q7" i="9"/>
  <c r="P7" i="9"/>
  <c r="R8" i="11"/>
  <c r="R9" i="11"/>
  <c r="R19" i="11"/>
  <c r="R10" i="11"/>
  <c r="R11" i="11"/>
  <c r="R20" i="11"/>
  <c r="R7" i="11"/>
  <c r="T7" i="11" s="1"/>
  <c r="O7" i="13" s="1"/>
  <c r="R12" i="11"/>
  <c r="R13" i="11"/>
  <c r="R2" i="11"/>
  <c r="R15" i="11"/>
  <c r="R3" i="11"/>
  <c r="R4" i="11"/>
  <c r="R16" i="11"/>
  <c r="R5" i="11"/>
  <c r="R21" i="11"/>
  <c r="R22" i="11"/>
  <c r="R23" i="11"/>
  <c r="R17" i="11"/>
  <c r="R18" i="11"/>
  <c r="R6" i="11"/>
  <c r="R24" i="5"/>
  <c r="R6" i="10"/>
  <c r="T19" i="11" l="1"/>
  <c r="O5" i="13" s="1"/>
  <c r="T2" i="11"/>
  <c r="T8" i="11"/>
  <c r="O3" i="13" s="1"/>
  <c r="T5" i="12"/>
  <c r="Q3" i="13" s="1"/>
  <c r="T9" i="12"/>
  <c r="Q5" i="13" s="1"/>
  <c r="R11" i="12"/>
  <c r="T2" i="12"/>
  <c r="R24" i="11"/>
  <c r="R5" i="10"/>
  <c r="O2" i="13" l="1"/>
  <c r="O9" i="13" s="1"/>
  <c r="T24" i="11"/>
  <c r="Q2" i="13"/>
  <c r="T11" i="12"/>
  <c r="R23" i="5"/>
  <c r="Q9" i="13" l="1"/>
  <c r="R8" i="10"/>
  <c r="R2" i="10"/>
  <c r="R3" i="10"/>
  <c r="R4" i="10"/>
  <c r="R4" i="9"/>
  <c r="T4" i="9" s="1"/>
  <c r="K4" i="13" s="1"/>
  <c r="S4" i="13" s="1"/>
  <c r="T4" i="13" s="1"/>
  <c r="R6" i="9"/>
  <c r="T6" i="9" s="1"/>
  <c r="K5" i="13" s="1"/>
  <c r="R3" i="9"/>
  <c r="T2" i="10" l="1"/>
  <c r="R9" i="10"/>
  <c r="R5" i="9"/>
  <c r="T5" i="9" s="1"/>
  <c r="K3" i="13" s="1"/>
  <c r="R17" i="7"/>
  <c r="R21" i="7"/>
  <c r="R22" i="8"/>
  <c r="R24" i="8"/>
  <c r="R7" i="10"/>
  <c r="T7" i="10" s="1"/>
  <c r="M5" i="13" s="1"/>
  <c r="R2" i="9"/>
  <c r="R25" i="8"/>
  <c r="R23" i="8"/>
  <c r="R21" i="8"/>
  <c r="R19" i="7"/>
  <c r="R23" i="7"/>
  <c r="R22" i="7"/>
  <c r="R18" i="7"/>
  <c r="R20" i="7"/>
  <c r="R19" i="5"/>
  <c r="R22" i="5"/>
  <c r="R17" i="5"/>
  <c r="R18" i="5"/>
  <c r="R21" i="5"/>
  <c r="R20" i="5"/>
  <c r="T20" i="5" s="1"/>
  <c r="C3" i="13" s="1"/>
  <c r="T17" i="5" l="1"/>
  <c r="C6" i="13" s="1"/>
  <c r="S6" i="13" s="1"/>
  <c r="T6" i="13" s="1"/>
  <c r="T17" i="7"/>
  <c r="G7" i="13" s="1"/>
  <c r="T20" i="7"/>
  <c r="G3" i="13" s="1"/>
  <c r="R7" i="9"/>
  <c r="T2" i="9"/>
  <c r="T9" i="10"/>
  <c r="M3" i="13"/>
  <c r="M9" i="13" s="1"/>
  <c r="R18" i="6"/>
  <c r="T18" i="6" s="1"/>
  <c r="E3" i="13" s="1"/>
  <c r="R20" i="6"/>
  <c r="R19" i="6"/>
  <c r="R17" i="8"/>
  <c r="S7" i="13" s="1"/>
  <c r="T7" i="13" s="1"/>
  <c r="R28" i="8"/>
  <c r="R27" i="8"/>
  <c r="R26" i="8"/>
  <c r="R26" i="7"/>
  <c r="R25" i="7"/>
  <c r="R24" i="7"/>
  <c r="R24" i="6"/>
  <c r="R23" i="6"/>
  <c r="R22" i="6"/>
  <c r="T22" i="6" s="1"/>
  <c r="E5" i="13" s="1"/>
  <c r="R26" i="5"/>
  <c r="R25" i="5"/>
  <c r="T24" i="5" s="1"/>
  <c r="C5" i="13" s="1"/>
  <c r="K2" i="13" l="1"/>
  <c r="K9" i="13" s="1"/>
  <c r="T7" i="9"/>
  <c r="S3" i="13"/>
  <c r="T3" i="13" s="1"/>
  <c r="T24" i="7"/>
  <c r="G5" i="13" s="1"/>
  <c r="S5" i="13"/>
  <c r="T5" i="13" s="1"/>
  <c r="P27" i="7"/>
  <c r="P25" i="6"/>
  <c r="R5" i="6"/>
  <c r="R7" i="6"/>
  <c r="R9" i="6"/>
  <c r="R7" i="5"/>
  <c r="P27" i="5"/>
  <c r="Q63" i="1"/>
  <c r="P63" i="1"/>
  <c r="R2" i="6"/>
  <c r="R3" i="6"/>
  <c r="R4" i="6"/>
  <c r="R6" i="6"/>
  <c r="R8" i="6"/>
  <c r="R10" i="6"/>
  <c r="R11" i="6"/>
  <c r="R12" i="6"/>
  <c r="R13" i="6"/>
  <c r="R14" i="6"/>
  <c r="R15" i="6"/>
  <c r="R16" i="6"/>
  <c r="R17" i="6"/>
  <c r="T17" i="6" s="1"/>
  <c r="E8" i="13" s="1"/>
  <c r="S8" i="13" s="1"/>
  <c r="T8" i="13" s="1"/>
  <c r="T2" i="6" l="1"/>
  <c r="R25" i="6"/>
  <c r="Q27" i="7"/>
  <c r="Q25" i="6"/>
  <c r="Q29" i="8"/>
  <c r="Q27" i="5"/>
  <c r="R16" i="8"/>
  <c r="R15" i="8"/>
  <c r="R14" i="8"/>
  <c r="R13" i="8"/>
  <c r="R12" i="8"/>
  <c r="R11" i="8"/>
  <c r="R10" i="8"/>
  <c r="R9" i="8"/>
  <c r="R8" i="8"/>
  <c r="R7" i="8"/>
  <c r="R6" i="8"/>
  <c r="R5" i="8"/>
  <c r="R4" i="8"/>
  <c r="R3" i="8"/>
  <c r="R2" i="8"/>
  <c r="R16" i="7"/>
  <c r="R15" i="7"/>
  <c r="R14" i="7"/>
  <c r="R13" i="7"/>
  <c r="R12" i="7"/>
  <c r="R11" i="7"/>
  <c r="R10" i="7"/>
  <c r="R9" i="7"/>
  <c r="R8" i="7"/>
  <c r="R7" i="7"/>
  <c r="R6" i="7"/>
  <c r="R5" i="7"/>
  <c r="R4" i="7"/>
  <c r="R3" i="7"/>
  <c r="R2" i="7"/>
  <c r="R16" i="5"/>
  <c r="R15" i="5"/>
  <c r="R14" i="5"/>
  <c r="R13" i="5"/>
  <c r="R12" i="5"/>
  <c r="R11" i="5"/>
  <c r="R10" i="5"/>
  <c r="R9" i="5"/>
  <c r="R8" i="5"/>
  <c r="R6" i="5"/>
  <c r="R5" i="5"/>
  <c r="R4" i="5"/>
  <c r="R3" i="5"/>
  <c r="R33" i="1"/>
  <c r="R34" i="1"/>
  <c r="R35" i="1"/>
  <c r="R36" i="1"/>
  <c r="R37" i="1"/>
  <c r="R17" i="1"/>
  <c r="R18" i="1"/>
  <c r="R19" i="1"/>
  <c r="R20" i="1"/>
  <c r="R21" i="1"/>
  <c r="R48" i="1"/>
  <c r="R49" i="1"/>
  <c r="R50" i="1"/>
  <c r="R51" i="1"/>
  <c r="R52" i="1"/>
  <c r="R2" i="1"/>
  <c r="R3" i="1"/>
  <c r="R4" i="1"/>
  <c r="R5" i="1"/>
  <c r="R6" i="1"/>
  <c r="R22" i="1"/>
  <c r="R23" i="1"/>
  <c r="R24" i="1"/>
  <c r="R25" i="1"/>
  <c r="R26" i="1"/>
  <c r="R38" i="1"/>
  <c r="R39" i="1"/>
  <c r="R40" i="1"/>
  <c r="R41" i="1"/>
  <c r="R42" i="1"/>
  <c r="R53" i="1"/>
  <c r="R54" i="1"/>
  <c r="R55" i="1"/>
  <c r="R56" i="1"/>
  <c r="R57" i="1"/>
  <c r="R7" i="1"/>
  <c r="R8" i="1"/>
  <c r="R9" i="1"/>
  <c r="R10" i="1"/>
  <c r="R11" i="1"/>
  <c r="R27" i="1"/>
  <c r="R28" i="1"/>
  <c r="R29" i="1"/>
  <c r="R30" i="1"/>
  <c r="R31" i="1"/>
  <c r="R43" i="1"/>
  <c r="R44" i="1"/>
  <c r="R45" i="1"/>
  <c r="R46" i="1"/>
  <c r="R47" i="1"/>
  <c r="R58" i="1"/>
  <c r="R59" i="1"/>
  <c r="R60" i="1"/>
  <c r="R61" i="1"/>
  <c r="R62" i="1"/>
  <c r="R12" i="1"/>
  <c r="R13" i="1"/>
  <c r="R14" i="1"/>
  <c r="R15" i="1"/>
  <c r="R16" i="1"/>
  <c r="R32" i="1"/>
  <c r="S29" i="8" l="1"/>
  <c r="T2" i="7"/>
  <c r="E2" i="13"/>
  <c r="E9" i="13" s="1"/>
  <c r="T25" i="6"/>
  <c r="T2" i="5"/>
  <c r="R27" i="7"/>
  <c r="R29" i="8"/>
  <c r="R27" i="5"/>
  <c r="R63" i="1"/>
  <c r="C2" i="13" l="1"/>
  <c r="C9" i="13" s="1"/>
  <c r="T27" i="5"/>
  <c r="T27" i="7"/>
  <c r="G2" i="13"/>
  <c r="G9" i="13" s="1"/>
  <c r="I9" i="13"/>
  <c r="T29" i="8" l="1"/>
  <c r="S2" i="13"/>
  <c r="S9" i="13" s="1"/>
  <c r="T9" i="13" s="1"/>
  <c r="T2" i="13" l="1"/>
</calcChain>
</file>

<file path=xl/sharedStrings.xml><?xml version="1.0" encoding="utf-8"?>
<sst xmlns="http://schemas.openxmlformats.org/spreadsheetml/2006/main" count="3107" uniqueCount="358">
  <si>
    <t>Šifra škole</t>
  </si>
  <si>
    <t>Podšifra škole</t>
  </si>
  <si>
    <t>Naziv škole</t>
  </si>
  <si>
    <t>Županija</t>
  </si>
  <si>
    <t>Razred</t>
  </si>
  <si>
    <t>Matična/Područna škola odjeljenja</t>
  </si>
  <si>
    <t>Odjeljenje</t>
  </si>
  <si>
    <t>Predmet/Aktiv</t>
  </si>
  <si>
    <t>Program</t>
  </si>
  <si>
    <t>Reg. br.</t>
  </si>
  <si>
    <t>Šifra kompleta</t>
  </si>
  <si>
    <t>Nakladnik</t>
  </si>
  <si>
    <t>Naslov</t>
  </si>
  <si>
    <t>Podnaslov</t>
  </si>
  <si>
    <t>Autor(i)</t>
  </si>
  <si>
    <t>Procjena broja udžbenika</t>
  </si>
  <si>
    <t>0-0</t>
  </si>
  <si>
    <t>4. razred osnovne škole</t>
  </si>
  <si>
    <t>4. a</t>
  </si>
  <si>
    <t>Hrvatski jezik</t>
  </si>
  <si>
    <t>Osnovna škola - redovni program</t>
  </si>
  <si>
    <t>Profil Klett d.o.o.</t>
  </si>
  <si>
    <t>Matematika</t>
  </si>
  <si>
    <t>Priroda i društvo</t>
  </si>
  <si>
    <t>3. razred osnovne škole</t>
  </si>
  <si>
    <t>3. a</t>
  </si>
  <si>
    <t>1. razred osnovne škole</t>
  </si>
  <si>
    <t>2. razred osnovne škole</t>
  </si>
  <si>
    <t>Školska knjiga d.d.</t>
  </si>
  <si>
    <t>1. a</t>
  </si>
  <si>
    <t>2. a</t>
  </si>
  <si>
    <t>6581</t>
  </si>
  <si>
    <t>4363</t>
  </si>
  <si>
    <t>Alfa d.d.</t>
  </si>
  <si>
    <t>ŠKRINJICA SLOVA I RIJEČI 3, PRVI DIO</t>
  </si>
  <si>
    <t>integrirani radni udžbenik iz hrvatskoga jezika za treći razred osnovne škole</t>
  </si>
  <si>
    <t>Dubravka Težak, Marina Gabelica, Vesna Marjanović, Andrea Škribulja Horvat</t>
  </si>
  <si>
    <t>6582</t>
  </si>
  <si>
    <t>ŠKRINJICA SLOVA I RIJEČI 3, DRUGI DIO</t>
  </si>
  <si>
    <t>6552</t>
  </si>
  <si>
    <t>4338</t>
  </si>
  <si>
    <t>OTKRIVAMO MATEMATIKU 3, PRVI DIO</t>
  </si>
  <si>
    <t>radni udžbenik iz matematike za treći razred osnovne škole</t>
  </si>
  <si>
    <t>Dubravka Glasnović Gracin, Gabriela Žokalj, Tanja Soucie</t>
  </si>
  <si>
    <t>6553</t>
  </si>
  <si>
    <t>OTKRIVAMO MATEMATIKU 3, DRUGI DIO</t>
  </si>
  <si>
    <t>6567</t>
  </si>
  <si>
    <t>4351</t>
  </si>
  <si>
    <t>PRIRODA, DRUŠTVO I JA 3</t>
  </si>
  <si>
    <t>radni udžbenik iz prirode i društva za treći razred osnovne škole</t>
  </si>
  <si>
    <t>Mila Bulić, Gordana Kralj, Lidija Križanić, Marija Lesandrić</t>
  </si>
  <si>
    <t>6577</t>
  </si>
  <si>
    <t>4361</t>
  </si>
  <si>
    <t>ŠKRINJICA SLOVA I RIJEČI 2, PRVI DIO</t>
  </si>
  <si>
    <t>integrirani radni udžbenik iz hrvatskoga jezika za drugi razred osnovne škole</t>
  </si>
  <si>
    <t>6578</t>
  </si>
  <si>
    <t>ŠKRINJICA SLOVA I RIJEČI 2, DRUGI DIO</t>
  </si>
  <si>
    <t>6548</t>
  </si>
  <si>
    <t>4336</t>
  </si>
  <si>
    <t>OTKRIVAMO MATEMATIKU 2, PRVI DIO</t>
  </si>
  <si>
    <t>radni udžbenik iz matematike za drugi razred osnovne škole</t>
  </si>
  <si>
    <t>6549</t>
  </si>
  <si>
    <t>OTKRIVAMO MATEMATIKU 2, DRUGI DIO</t>
  </si>
  <si>
    <t>6565</t>
  </si>
  <si>
    <t>4349</t>
  </si>
  <si>
    <t>PRIRODA, DRUŠTVO I JA 2</t>
  </si>
  <si>
    <t>radni udžbenik iz prirode i društva za drugi razred osnovne škole</t>
  </si>
  <si>
    <t>Mila Bulić, Gordana Kralj, Lidija Križanić, Karmen Hlad, Andreja Kovač, Andreja Kosorčić</t>
  </si>
  <si>
    <t>2-1</t>
  </si>
  <si>
    <t>2-2</t>
  </si>
  <si>
    <t>7292</t>
  </si>
  <si>
    <t>4962</t>
  </si>
  <si>
    <t>ŠKRINJICA SLOVA I RIJEČI 4, PRVI DIO</t>
  </si>
  <si>
    <t>integrirani radni udžbenik iz hrvatskoga jezika za četvrti razred osnovne škole</t>
  </si>
  <si>
    <t>7293</t>
  </si>
  <si>
    <t>ŠKRINJICA SLOVA I RIJEČI 4, DRUGI DIO</t>
  </si>
  <si>
    <t>radni udžbenik iz matematike za četvrti razred osnovne škole</t>
  </si>
  <si>
    <t>7286</t>
  </si>
  <si>
    <t>4956</t>
  </si>
  <si>
    <t>PRIRODA, DRUŠTVO I JA 4</t>
  </si>
  <si>
    <t>radni udžbenik iz prirode i društva za četvrti razred osnovne škole</t>
  </si>
  <si>
    <t>Nikola Štambak, Tomislav Šarlija, Dragana Mamić, Gordana Kralj, Mila Bulić</t>
  </si>
  <si>
    <t>7278</t>
  </si>
  <si>
    <t>4950</t>
  </si>
  <si>
    <t>OTKRIVAMO MATEMATIKU 4, PRVI DIO</t>
  </si>
  <si>
    <t>7279</t>
  </si>
  <si>
    <t>OTKRIVAMO MATEMATIKU 4, DRUGI DIO</t>
  </si>
  <si>
    <t>6102</t>
  </si>
  <si>
    <t>3926</t>
  </si>
  <si>
    <t>OTKRIVAMO MATEMATIKU 1, PRVI DIO</t>
  </si>
  <si>
    <t>radni udžbenik iz matematike za prvi razred osnovne škole</t>
  </si>
  <si>
    <t>Dubraka Glasnović Gracin, Gabriela Žokalj, Tanja Soucie</t>
  </si>
  <si>
    <t>6103</t>
  </si>
  <si>
    <t>OTKRIVAMO MATEMATIKU 1, DRUGI DIO</t>
  </si>
  <si>
    <t>6144</t>
  </si>
  <si>
    <t>3960</t>
  </si>
  <si>
    <t>PRIRODA, DRUŠTVO I JA 1</t>
  </si>
  <si>
    <t>radni udžbenik iz prirode i društva za prvi razred osnovne škole</t>
  </si>
  <si>
    <t>6028</t>
  </si>
  <si>
    <t>3868</t>
  </si>
  <si>
    <t>ČITAM I PIŠEM 1, HRVATSKA POČETNICA</t>
  </si>
  <si>
    <t>radni udžbenik za prvi razred osnovne škole</t>
  </si>
  <si>
    <t>Dunja Pavličević-Franić, Vladimira Velički, Katarina Aladrović Slovaček, Vlatka Domišljanović</t>
  </si>
  <si>
    <t>6029</t>
  </si>
  <si>
    <t>ČITAM I PIŠEM 1, HRVATSKA ČITANČICA</t>
  </si>
  <si>
    <t>radna čitanka za prvi razred osnovne škole</t>
  </si>
  <si>
    <t>6484</t>
  </si>
  <si>
    <t>4286</t>
  </si>
  <si>
    <t>ČITAM I PIŠEM 2 (RUKOPISNO PISMO I JEZIČNI UDŽBENIK)</t>
  </si>
  <si>
    <t>radni udžbenici iz hrvatskog jezika za drugi razred osnovne škole</t>
  </si>
  <si>
    <t>6485</t>
  </si>
  <si>
    <t>ČITAM I PIŠEM 2</t>
  </si>
  <si>
    <t>radna čitanka iz hrvatskoga jezika za drugi razred osnovne škole</t>
  </si>
  <si>
    <t>Tamara Turza-Bogdan, Slavica Pospiš, Vladimira Velički</t>
  </si>
  <si>
    <t/>
  </si>
  <si>
    <t>7246</t>
  </si>
  <si>
    <t>4926</t>
  </si>
  <si>
    <t>ČITAM I PIŠEM 4</t>
  </si>
  <si>
    <t>radni udžbenik iz hrvatskoga jezika za četvrti razred osnovne škole</t>
  </si>
  <si>
    <t>7247</t>
  </si>
  <si>
    <t>radna čitanka iz hrvatskoga jezika za četvrti razred osnovne škole</t>
  </si>
  <si>
    <t>Tamara Turza-Bogdan, Slavica Pospiš</t>
  </si>
  <si>
    <t>6488</t>
  </si>
  <si>
    <t>4288</t>
  </si>
  <si>
    <t>ČITAM I PIŠEM 3, JEZIČNI UDŽBENIK</t>
  </si>
  <si>
    <t>radni udžbenik iz hrvatskoga jezika za treći razred osnovne škole</t>
  </si>
  <si>
    <t>6489</t>
  </si>
  <si>
    <t>ČITAM I PIŠEM 3, ČITANKA</t>
  </si>
  <si>
    <t>radna čitanka iz hrvatskoga jezika za treći razred osnovne škole</t>
  </si>
  <si>
    <t>Nacionalna manjina</t>
  </si>
  <si>
    <t>Svi programi</t>
  </si>
  <si>
    <t>NIU Jednota Daruvar</t>
  </si>
  <si>
    <t>7415</t>
  </si>
  <si>
    <t>5072</t>
  </si>
  <si>
    <t>ČEŠTINA BAREVNĚ 2</t>
  </si>
  <si>
    <t>učebnice pro 2. ročník výuky českého jazyka a kultury modelem C</t>
  </si>
  <si>
    <t>Elenka Podsednik, Maja Burger</t>
  </si>
  <si>
    <t>POŽEŠKO-SLAVONSKA</t>
  </si>
  <si>
    <t>11-321-001</t>
  </si>
  <si>
    <t>Osnovna škola Vilima Korajca</t>
  </si>
  <si>
    <t>Osnovna škola Vilima Korajca - Područna škola Alilovci</t>
  </si>
  <si>
    <t>2. K.1.2.3.i4.</t>
  </si>
  <si>
    <t>3. K.1.2.3.i4.</t>
  </si>
  <si>
    <t>4. K.1.2.3.i4.</t>
  </si>
  <si>
    <t>1. K.1.2.3.i4.</t>
  </si>
  <si>
    <t>Osnovna škola Vilima Korajca - Područna škola Podgorje</t>
  </si>
  <si>
    <t>Cijena ukupno</t>
  </si>
  <si>
    <t>Cijena katalog</t>
  </si>
  <si>
    <t>NAKLADNIK</t>
  </si>
  <si>
    <t>kom 1</t>
  </si>
  <si>
    <t>cije 1</t>
  </si>
  <si>
    <t>kom 2</t>
  </si>
  <si>
    <t>cije 2</t>
  </si>
  <si>
    <t>kom 3</t>
  </si>
  <si>
    <t>cije 3</t>
  </si>
  <si>
    <t>kom 4</t>
  </si>
  <si>
    <t>cije 4</t>
  </si>
  <si>
    <t>kom 5</t>
  </si>
  <si>
    <t>cije 5</t>
  </si>
  <si>
    <t>kom 6</t>
  </si>
  <si>
    <t>cije 6</t>
  </si>
  <si>
    <t>kom 7</t>
  </si>
  <si>
    <t>cije 7</t>
  </si>
  <si>
    <t>kom 8</t>
  </si>
  <si>
    <t>cije 8</t>
  </si>
  <si>
    <t>KOMADA</t>
  </si>
  <si>
    <t>CIJENA</t>
  </si>
  <si>
    <t>S PDV</t>
  </si>
  <si>
    <t>Oxford University Press, OELT Limited Podružnica u Republici Hrvatskoj</t>
  </si>
  <si>
    <t>Nadbiskupski duhovni stol - Glas Koncila</t>
  </si>
  <si>
    <t>Kršćanska sadašnjost d.o.o.</t>
  </si>
  <si>
    <t>UKUPNO</t>
  </si>
  <si>
    <t>Rezultati odabira udžbenika 6. 6. 2022. g.</t>
  </si>
  <si>
    <t>Informatika</t>
  </si>
  <si>
    <t>E-SVIJET 1</t>
  </si>
  <si>
    <t>radni udžbenik informatike s dodatnim digitalnim sadržajima u prvom razredu osnovne škole</t>
  </si>
  <si>
    <t>Josipa Blagus, Nataša Ljubić Klemše, Ana Flisar Odorčić, Nikolina Bubica, Ivana Ružić, Nikola Mihočka</t>
  </si>
  <si>
    <t>informatika</t>
  </si>
  <si>
    <t>E-SVIJET 2</t>
  </si>
  <si>
    <t>radni udžbenik informatike s dodatnim digitalnim sadržajima u drugom razredu osnovne škole</t>
  </si>
  <si>
    <t>Josipa Blagus, Nataša Ljubić Klemše, Ana Flisar Odorčić, Ivana Ružić, Nikola Mihočka</t>
  </si>
  <si>
    <t>E-SVIJET 3</t>
  </si>
  <si>
    <t>radni udžbenik informatike s dodatnim digitalnim sadržajima u trećem razredu osnovne škole</t>
  </si>
  <si>
    <t>E-SVIJET 4</t>
  </si>
  <si>
    <t>radni udžbenik informatike s dodatnim digitalnim sadržajima u četvrtom razredu osnovne škole</t>
  </si>
  <si>
    <t>Josipa Blagus, Nataša Ljubić Klemše, Ivana Ružić, Mario Stančić</t>
  </si>
  <si>
    <t>Vjeronauk</t>
  </si>
  <si>
    <t>Engleski jezik</t>
  </si>
  <si>
    <t>5. razred osnovne škole</t>
  </si>
  <si>
    <t>5. a</t>
  </si>
  <si>
    <t>6. razred osnovne škole</t>
  </si>
  <si>
    <t>6. a</t>
  </si>
  <si>
    <t>7. razred osnovne škole</t>
  </si>
  <si>
    <t>7. a/7. b</t>
  </si>
  <si>
    <t>8. razred osnovne škole</t>
  </si>
  <si>
    <t>8. a</t>
  </si>
  <si>
    <t>Njemački jezik</t>
  </si>
  <si>
    <t>Olga Swerlowa, Mirjana Klobučar</t>
  </si>
  <si>
    <t>MAXIMAL 1 KIDS</t>
  </si>
  <si>
    <t>udžbenik njemačkog jezika za četvrti razred osnovne škole, prva godina učenja</t>
  </si>
  <si>
    <t>2.a</t>
  </si>
  <si>
    <t>WO IST PAULA? 2</t>
  </si>
  <si>
    <t>udžbenik za njemački jezik, 2. razred osnovne škole, prvi strani jezik</t>
  </si>
  <si>
    <t>Ernst Endt, Anne-Kathrein Schiffer, Michael Koenig, Nadine Ritz-Udry, Claudine Brohy, Lucrezia Marti u suradnji s Hannelore Pistorius</t>
  </si>
  <si>
    <t>WO IST PAULA? 3</t>
  </si>
  <si>
    <t>udžbenik za njemački jezik, 3. razred osnovne škole, prvi strani jezik</t>
  </si>
  <si>
    <t>Ernst Endt, Michael Koenig, Petra Pfeifhofer, Elzbieta Krulak-Kempisty, Lidia Reitzig, Nadine Ritz-Udry u suradnji s Hannelore Pistorius</t>
  </si>
  <si>
    <t xml:space="preserve">AUF DIE PLÄTZE, FERTIG, LOS 5 </t>
  </si>
  <si>
    <t xml:space="preserve"> udžbenik iz njemačkoga jezika za peti razred osnovne škole (peta godina učenja)</t>
  </si>
  <si>
    <t>Dinka Štiglmayer Bočkarjov, Irena Pehar Miklenić</t>
  </si>
  <si>
    <t>LOGISCH! A2.2 NEU</t>
  </si>
  <si>
    <t>udžbenik za njemački jezik, 7. razred osnovne škole, 7. godina učenja, 1. strani jezik</t>
  </si>
  <si>
    <t>Stefanie Dengler, Sarah Fleer, Paul Rusch, Cordula Schurig</t>
  </si>
  <si>
    <t>MAXIMAL 4</t>
  </si>
  <si>
    <t>udžbenik njemačkoga jezika za sedmi razred osnovne škole, četvrta godina učenja</t>
  </si>
  <si>
    <t>Giorgio Motta, Elzbieta Krulak-Kempisty, Dagmar Glück, Kerstin Reinke, Mirjana Klobučar</t>
  </si>
  <si>
    <t>AUF DIE PLÄTZE, FERTIG, LOS 8</t>
  </si>
  <si>
    <t>udžbenik iz njemačkoga jezika za osmi razred osnovne škole (osma godina učenja)</t>
  </si>
  <si>
    <t>Dinka Štiglmayer Bočkarjov, Danijela Kikić Dakić, Irena Pehar Miklenić</t>
  </si>
  <si>
    <t>Glazbena kultura</t>
  </si>
  <si>
    <t>ALLEGRO 7</t>
  </si>
  <si>
    <t>udžbenik glazbene kulture s dodatnim digitalnim sadržajima u sedmome razredu osnovne škole</t>
  </si>
  <si>
    <t>Natalija Banov, Davor Brđanović, Sandra Frančišković, Sandra Ivančić, Eva Kirchmayer Bilić, Alenka Martinović, Darko Novosel, Tomislav Pehar</t>
  </si>
  <si>
    <t>SEDMICA</t>
  </si>
  <si>
    <t>čitanka iz hrvatskoga jezika za sedmi razred osnovne škole</t>
  </si>
  <si>
    <t>Diana Greblički-Miculinić, Krunoslav Matošević, Lidija Sykora-Nagy, Dejana Tavas</t>
  </si>
  <si>
    <t>HRVATSKI ZA 7 / SEDMICA</t>
  </si>
  <si>
    <t>udžbenik iz hrvatskoga jezika za sedmi razred osnovne škole</t>
  </si>
  <si>
    <t>Ela Družijanić-Hajdarević, Diana Greblički-Miculinić, Zrinka Romić, Nataša Jurić-Stanković</t>
  </si>
  <si>
    <t>#MOJPORTAL7</t>
  </si>
  <si>
    <t>udžbenik informatike s dodatnim digitalnim sadržajima u sedmom razredu osnovne škole</t>
  </si>
  <si>
    <t>Magdalena Babić, Nikolina Bubica, Stanko Leko, Zoran Dimovski, Mario Stančić, Ivana Ružić, Nikola Mihočka, Branko Vejnović</t>
  </si>
  <si>
    <t>Katolički vjeronauk</t>
  </si>
  <si>
    <t>NEKA JE BOG PRVI</t>
  </si>
  <si>
    <t>udžbenik za katolički vjeronauk sedmoga razreda osnovne škole</t>
  </si>
  <si>
    <t>Josip Periš, Marina Šimić, Ivana Perčić</t>
  </si>
  <si>
    <t>Likovna kultura</t>
  </si>
  <si>
    <t>OPAŽAM, OBLIKUJEM 7</t>
  </si>
  <si>
    <t>udžbenik iz likovne kulture za 7. razred osnovne škole</t>
  </si>
  <si>
    <t>Martina Kosec, Romana Nikolić, Petra Ružić</t>
  </si>
  <si>
    <t>MATEMATIKA 7</t>
  </si>
  <si>
    <t>udžbenik matematike za sedmi razred osnovne škole, 1. svezak</t>
  </si>
  <si>
    <t>Z. Šikić, V. Draženović Žitko, I. Golac Jakopović, B. Goleš, Z. Lobor, M. Marić, T. Nemeth, G. Stajčić, M. Vuković</t>
  </si>
  <si>
    <t>udžbenik matematike za sedmi razred osnovne škole, 2. svezak</t>
  </si>
  <si>
    <t>Povijest</t>
  </si>
  <si>
    <t>POVIJEST 7</t>
  </si>
  <si>
    <t>udžbenik iz povijesti za sedmi razred osnovne škole</t>
  </si>
  <si>
    <t>Željko Holjevac, Maja Katušić, Darko Finek, Abelina Finek, Ante Birin, Tomislav Šarlija</t>
  </si>
  <si>
    <t>Tehnička kultura</t>
  </si>
  <si>
    <t>TK 7</t>
  </si>
  <si>
    <t>udžbenik tehničke kulture za 7. razred osnovne škole</t>
  </si>
  <si>
    <t>Leon Zakanji, Dragan Vlajinić, Damir Čović, Krešimir Kenfelj, Alenka Šimić, Sanja Prodanović Trlin, Marijan Vinković</t>
  </si>
  <si>
    <t>Biologija</t>
  </si>
  <si>
    <t>BIOLOGIJA 7</t>
  </si>
  <si>
    <t>udžbenik iz biologije za sedmi razred osnovne škole</t>
  </si>
  <si>
    <t>Valerija Begić, Marijana Bastić, Ana Bakarić, Bernarda Kralj Golub, Julijana Madaj Prpić</t>
  </si>
  <si>
    <t>Fizika</t>
  </si>
  <si>
    <t>FIZIKA 7</t>
  </si>
  <si>
    <t>udžbenik za istraživačku nastavu fizike u sedmom razredu osnovne škole</t>
  </si>
  <si>
    <t>Danijela Takač, Sandra Ivković, Senada Tuhtan, Iva Petričević, Ivana Zakanji, Tanja Paris, Mijo Dropuljić</t>
  </si>
  <si>
    <t>Kemija</t>
  </si>
  <si>
    <t xml:space="preserve">KEMIJA 7 </t>
  </si>
  <si>
    <t>udžbenik iz kemije za sedmi razred osnovne škole</t>
  </si>
  <si>
    <t>Mirela Mamić, Draginja Mrvoš-Sermek, Veronika Peradinović, Nikolina Ribarić</t>
  </si>
  <si>
    <t>Geografija</t>
  </si>
  <si>
    <t>GEA 3</t>
  </si>
  <si>
    <t>udžbenik geografije u sedmom razredu osnovne škole s dodatnim digitalnim sadržajima</t>
  </si>
  <si>
    <t>Danijel Orešić, Igor Tišma, Ružica Vuk, Alenka Bujan</t>
  </si>
  <si>
    <t>MAXIMAL 2</t>
  </si>
  <si>
    <t>U BOŽJOJ LJUBAVI</t>
  </si>
  <si>
    <t>Josip Šimunović, Tihana Petković, Suzana Lipovac</t>
  </si>
  <si>
    <t>udžbenik</t>
  </si>
  <si>
    <t>U LJUBAVI I POMIRENJU : udžbenik za katolički vjeronauk trećega razreda osnovne škole</t>
  </si>
  <si>
    <t>Ante Pavlović, Ivica Pažin, Mirjana Džambo Šporec</t>
  </si>
  <si>
    <t>DAROVI VJERE I ZAJEDNIŠTVA</t>
  </si>
  <si>
    <t>udžbenik za katolički vjeronauk četvrtoga razreda osnovne škole</t>
  </si>
  <si>
    <t>Ivica Pažin, Ante Pavlović</t>
  </si>
  <si>
    <t>udžbenik njemačkoga jezika za peti razred osnovne škole, druga godina učenja</t>
  </si>
  <si>
    <t>Giorgio Motta, Elzbieta Krulak-Kempisty, Claudia Brass, Dagmar Glück, Mirjana Klobučar</t>
  </si>
  <si>
    <t>NEW BUILDING BLOCKS 1</t>
  </si>
  <si>
    <t xml:space="preserve"> udžbenik engleskog jezika za prvi razred osnovne škole, prva godina učenja</t>
  </si>
  <si>
    <t>Kristina Čajo Anđel, Daška Domljan, Ankica Knezović, Danka Singer</t>
  </si>
  <si>
    <t xml:space="preserve">PROJECT EXPLORE 1 </t>
  </si>
  <si>
    <t>Class book with eBook; udžbenik engleskog jezika za 5. razred osnovne škole, 5. godina učenja</t>
  </si>
  <si>
    <t>Sarah Philips, Paul Shipton (temeljeno na originalnom konceptu Toma Hutchinsona)</t>
  </si>
  <si>
    <t>Višnja Anić, Zvonka Ivković</t>
  </si>
  <si>
    <t>WAY TO GO 2</t>
  </si>
  <si>
    <t xml:space="preserve"> udžbenik engleskoga jezika s dodatnim digitalnim sadržajima u petome razredu osnovne škole, 2. godina učenja</t>
  </si>
  <si>
    <t>NEW BUILDING BLOCKS 2</t>
  </si>
  <si>
    <t xml:space="preserve"> udžbenik engleskoga jezika za drugi razred osnovne škole, druga godina učenja</t>
  </si>
  <si>
    <t>NEW BUILDING BLOCKS 3</t>
  </si>
  <si>
    <t>udžbenik engleskoga jezika za treći razred osnovne škole, treća godina učenja</t>
  </si>
  <si>
    <t>Kristina Čajo Anđel, Ankica Knezović</t>
  </si>
  <si>
    <t>FOOTSTEPS 2</t>
  </si>
  <si>
    <t xml:space="preserve"> udžbenik engleskoga jezika s dodatnim digitalnim sadržajima u šestome razredu osnovne škole, šesta godina učenja, prvi strani jezik</t>
  </si>
  <si>
    <t>Dora Božanić Malić, Olinka Breka, Ana Posnjak, Ivana Marinić</t>
  </si>
  <si>
    <t>WAY TO GO 3</t>
  </si>
  <si>
    <t>udžbenik engleskoga jezika s dodatnim digitalnim sadržajima u šestom razredu osnovne škole, 3. godina učenja, drugi strani jezik</t>
  </si>
  <si>
    <t>Olinka Breka, Zvonka Ivković</t>
  </si>
  <si>
    <t>FOOTSTEPS 3</t>
  </si>
  <si>
    <t>udžbenik engleskoga jezika s dodatnim digitalnim sadržajima u sedmome razredu osnovne škole, sedma godina učenja, prvi strani jezik</t>
  </si>
  <si>
    <t>Ivana Marinić, Ana Posnjak, Dora Božanić Malić, Olinka Breka</t>
  </si>
  <si>
    <t>WAY TO GO 4</t>
  </si>
  <si>
    <t>udžbenik engleskoga jezika s dodatnim digitalnim sadržajima u sedmome razredu osnovne škole, 4. godina učenja, drugi strani jezik</t>
  </si>
  <si>
    <t>Zvonka Ivković, Olinka Breka, Maja Mardešić</t>
  </si>
  <si>
    <t>66, 42</t>
  </si>
  <si>
    <t>NEW BUILDING BLOCKS 4</t>
  </si>
  <si>
    <t>radni udžbenik engleskoga jezika za četvrti razred osnovne škole, četvrta godina učenja</t>
  </si>
  <si>
    <t>Kristina Čajo Anđel, Daška Domljan, Mia Šavrljuga</t>
  </si>
  <si>
    <t xml:space="preserve">FOOTSTEPS 4 </t>
  </si>
  <si>
    <t>radni udžbenik engleskog jezika u osmom razredu osnovne škole, 8. godina učenja s dodatnim digitalnim sadržajima</t>
  </si>
  <si>
    <t>Ivana Marinić, Dora Božanić Malić, Olinka Breka, Ana Posnjak</t>
  </si>
  <si>
    <t>POVIJEST 5</t>
  </si>
  <si>
    <t>udžbenik iz povijesti za peti razred osnovne škole</t>
  </si>
  <si>
    <t>Ante Birin, Eva Katarina Glazer, Tomislav Šarlija, Abelina Finek, Darko Fine</t>
  </si>
  <si>
    <t>MATEMATIKA 6</t>
  </si>
  <si>
    <t>radni udžbenik za pomoć učenicima pri učenju matematike u 6. razredu osnovne škole, 1. svezak</t>
  </si>
  <si>
    <t xml:space="preserve"> radni udžbenik za pomoć učenicima pri učenju matematike u 6. razredu osnovne škole, 2. svezak</t>
  </si>
  <si>
    <t>Z. Šikić, M. Milić, V. Draženović Žitko, I. Golac Jakopović, B. Goleš, Z. Lobor, M. Marić, T. Nemeth, G. Stajčić, M. Vuković</t>
  </si>
  <si>
    <t>radni udžbenik za pomoć učenicima pri učenju matematike u 7. razredu osnovne škole, 1. svezak</t>
  </si>
  <si>
    <t xml:space="preserve"> radni udžbenik za pomoć učenicima pri učenju matematike u 7. razredu osnovne škole, 2. svezak</t>
  </si>
  <si>
    <t>Z. Šikić, N. Ostojić, Ž. Mikulan, V. Draženović Žitko, I. Golac Jakopović, B. Goleš, Z. Lobor, M. Marić, T. Nemeth, G. Stajčić, M. Vuković</t>
  </si>
  <si>
    <t>MATEMATIKA 8</t>
  </si>
  <si>
    <t>radni udžbenik za pomoć učenicima pri učenju matematike u osmom razredu osnovne škole, 1. svezak</t>
  </si>
  <si>
    <t>radni udžbenik za pomoć učenicima pri učenju matematike u osmom razredu osnovne škole, 2. svezak</t>
  </si>
  <si>
    <t>Zvonimir Šikić, Vlado Halusek, Višnja Matošević, Vesna Draženović Žitko, Iva Golac Jakopović, Zlatko Lobor, Melita Milić, Tamara Nemeth, Goran Stajčić, Milana Vuković</t>
  </si>
  <si>
    <t>GEA 4</t>
  </si>
  <si>
    <t>udžbenik geografije u osmom razredu osnovne škole s dodatnim digitalnim sadržajima</t>
  </si>
  <si>
    <t>APPLAUS! PLUS 1</t>
  </si>
  <si>
    <t>udžbenik njemačkoga jezika za prvi razred osnovne škole, prva godina učenja</t>
  </si>
  <si>
    <t>Gordana Barišić Lazar, Danica Holetić</t>
  </si>
  <si>
    <t>TK 8</t>
  </si>
  <si>
    <t>udžbenik tehničke kulture za osmi razred osnovne škole</t>
  </si>
  <si>
    <t>Damir Čović, Valentina Dijačić, Tome Kovačević, Sanja Prodanović Trlin, Darko Suman, Alenka Šimić, Ivica Šimić, Marijan Vinković, Dragan Vlajinić</t>
  </si>
  <si>
    <t>LOGISCH! A2.1 NEU</t>
  </si>
  <si>
    <t xml:space="preserve"> udžbenik za njemački jezik, 6. razred osnovne škole, 6. godina učenja, 1. strani jezik</t>
  </si>
  <si>
    <t>MAXIMAL 3</t>
  </si>
  <si>
    <t>udžbenik njemačkoga jezika za šesti razred osnovne škole, treća godina učenja</t>
  </si>
  <si>
    <t>MAXIMAL 5</t>
  </si>
  <si>
    <t>udžbenik njemačkoga jezika za osmi razred osnovne škole, peta godina učenja</t>
  </si>
  <si>
    <t xml:space="preserve"> radni udžbenik iz biologije za sedmi razred osnovne škole (za učenike kojima je određen primjereni program osnovnog odgoja i obrazovanja)</t>
  </si>
  <si>
    <t>KEMIJA 7</t>
  </si>
  <si>
    <t>radni udžbenik iz kemije za sedmi razred osnovne škole (za učenike kojima je određen primjereni program osnovnog odgoja i obrazovanja)</t>
  </si>
  <si>
    <t>Mirela Mamić, Veronika Peradinović, Nikolina Ribarić</t>
  </si>
  <si>
    <t>BIOLOGIJA 8</t>
  </si>
  <si>
    <t>radni udžbenik iz biologije za osmi razred osnovne škole (za učenike kojima je određen primjereni program osnovnog odgoja i obrazovanja)</t>
  </si>
  <si>
    <t>Valerija Begić, Marijana Bastić, Julijana Madaj Prpić, Ana Bakarić</t>
  </si>
  <si>
    <t>KEMIJA 8</t>
  </si>
  <si>
    <t xml:space="preserve"> radni udžbenik iz kemije za osmi razred osnovne škole (za učenike kojima je određen primjereni program osnovnog odgoja i obrazovanja)</t>
  </si>
  <si>
    <t>Priroda</t>
  </si>
  <si>
    <t xml:space="preserve">PRIRODA 6 </t>
  </si>
  <si>
    <t xml:space="preserve"> radni udžbenik iz prirode za pomoć učenicima pri učenju prirode u šestom razredu osnovne škole</t>
  </si>
  <si>
    <t>Đurđica Ivančić, Gordana Kalanj Kraljević, Biljana Agić, Sanja Grbeš, Dubravka Karakaš, Ana Lopac Groš, Jasenka Meštrović</t>
  </si>
  <si>
    <t>KOL</t>
  </si>
  <si>
    <t>CIJENA (kn)</t>
  </si>
  <si>
    <t>GLAZBENI KRUG 4</t>
  </si>
  <si>
    <t>udžbenik glazbene kulture za 4. razred osnovne škole</t>
  </si>
  <si>
    <t>Ana Janković, Snježana Stojaković, Ružica Ambruš-Kiš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</si>
</sst>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3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48"/>
      <color rgb="FF000000"/>
      <name val="Calibri"/>
      <family val="2"/>
      <charset val="238"/>
    </font>
    <font>
      <sz val="36"/>
      <color rgb="FF000000"/>
      <name val="Calibri"/>
      <family val="2"/>
      <charset val="238"/>
    </font>
    <font>
      <sz val="22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mbria"/>
      <family val="1"/>
      <charset val="238"/>
      <scheme val="major"/>
    </font>
    <font>
      <b/>
      <sz val="11"/>
      <color theme="0"/>
      <name val="Calibri"/>
      <family val="2"/>
      <scheme val="minor"/>
    </font>
    <font>
      <sz val="11"/>
      <color rgb="FF000000"/>
      <name val="Calibri"/>
      <scheme val="minor"/>
    </font>
    <font>
      <sz val="11"/>
      <color indexed="8"/>
      <name val="Calibri"/>
      <scheme val="minor"/>
    </font>
    <font>
      <sz val="11"/>
      <name val="Calibri"/>
      <scheme val="minor"/>
    </font>
    <font>
      <b/>
      <sz val="11"/>
      <color rgb="FFFFFFFF"/>
      <name val="Calibri"/>
    </font>
    <font>
      <b/>
      <sz val="11"/>
      <color rgb="FFFFFFFF"/>
      <name val="Calibri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2CB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6"/>
        <bgColor theme="6"/>
      </patternFill>
    </fill>
    <fill>
      <patternFill patternType="solid">
        <fgColor rgb="FF4472C4"/>
        <bgColor rgb="FF70AD47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5" tint="-0.499984740745262"/>
      </left>
      <right style="thin">
        <color theme="5" tint="-0.499984740745262"/>
      </right>
      <top/>
      <bottom/>
      <diagonal/>
    </border>
    <border>
      <left/>
      <right/>
      <top style="thin">
        <color theme="6" tint="0.39997558519241921"/>
      </top>
      <bottom/>
      <diagonal/>
    </border>
    <border>
      <left/>
      <right style="thin">
        <color theme="6" tint="0.39997558519241921"/>
      </right>
      <top style="thin">
        <color theme="6" tint="0.39997558519241921"/>
      </top>
      <bottom/>
      <diagonal/>
    </border>
    <border>
      <left style="thin">
        <color theme="6" tint="0.39997558519241921"/>
      </left>
      <right/>
      <top style="thin">
        <color theme="6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0">
    <xf numFmtId="0" fontId="0" fillId="0" borderId="0"/>
    <xf numFmtId="0" fontId="7" fillId="0" borderId="0"/>
    <xf numFmtId="0" fontId="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7" fillId="0" borderId="0"/>
  </cellStyleXfs>
  <cellXfs count="74">
    <xf numFmtId="0" fontId="0" fillId="0" borderId="0" xfId="0"/>
    <xf numFmtId="0" fontId="0" fillId="0" borderId="0" xfId="0" applyAlignment="1"/>
    <xf numFmtId="0" fontId="0" fillId="0" borderId="0" xfId="0" applyNumberFormat="1"/>
    <xf numFmtId="0" fontId="10" fillId="2" borderId="0" xfId="0" applyFont="1" applyFill="1" applyAlignment="1">
      <alignment horizontal="center"/>
    </xf>
    <xf numFmtId="0" fontId="10" fillId="0" borderId="1" xfId="0" applyFont="1" applyBorder="1"/>
    <xf numFmtId="0" fontId="0" fillId="0" borderId="1" xfId="0" applyBorder="1"/>
    <xf numFmtId="0" fontId="12" fillId="0" borderId="1" xfId="0" applyFont="1" applyBorder="1"/>
    <xf numFmtId="0" fontId="9" fillId="0" borderId="1" xfId="2" applyFont="1" applyBorder="1"/>
    <xf numFmtId="0" fontId="9" fillId="3" borderId="1" xfId="0" applyFont="1" applyFill="1" applyBorder="1"/>
    <xf numFmtId="0" fontId="11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8" fillId="0" borderId="0" xfId="1" applyFont="1" applyAlignment="1">
      <alignment vertical="center"/>
    </xf>
    <xf numFmtId="0" fontId="0" fillId="0" borderId="0" xfId="0" applyBorder="1"/>
    <xf numFmtId="0" fontId="0" fillId="0" borderId="3" xfId="0" applyBorder="1"/>
    <xf numFmtId="0" fontId="0" fillId="0" borderId="4" xfId="0" applyFill="1" applyBorder="1"/>
    <xf numFmtId="0" fontId="0" fillId="5" borderId="1" xfId="0" applyFill="1" applyBorder="1"/>
    <xf numFmtId="0" fontId="0" fillId="0" borderId="1" xfId="0" applyNumberFormat="1" applyBorder="1"/>
    <xf numFmtId="0" fontId="0" fillId="0" borderId="0" xfId="0" applyNumberFormat="1" applyBorder="1"/>
    <xf numFmtId="0" fontId="19" fillId="5" borderId="1" xfId="5" applyFont="1" applyFill="1" applyBorder="1" applyAlignment="1" applyProtection="1">
      <alignment horizontal="left" vertical="center" wrapText="1" readingOrder="1"/>
      <protection locked="0"/>
    </xf>
    <xf numFmtId="0" fontId="0" fillId="5" borderId="1" xfId="0" applyFont="1" applyFill="1" applyBorder="1"/>
    <xf numFmtId="0" fontId="18" fillId="5" borderId="1" xfId="0" applyFont="1" applyFill="1" applyBorder="1"/>
    <xf numFmtId="0" fontId="25" fillId="0" borderId="0" xfId="0" applyFont="1" applyBorder="1"/>
    <xf numFmtId="0" fontId="0" fillId="0" borderId="1" xfId="0" applyFill="1" applyBorder="1"/>
    <xf numFmtId="1" fontId="20" fillId="5" borderId="1" xfId="8" applyNumberFormat="1" applyFont="1" applyFill="1" applyBorder="1" applyAlignment="1">
      <alignment horizontal="center" vertical="center" readingOrder="1"/>
    </xf>
    <xf numFmtId="49" fontId="20" fillId="5" borderId="1" xfId="8" applyNumberFormat="1" applyFont="1" applyFill="1" applyBorder="1" applyAlignment="1">
      <alignment vertical="center" wrapText="1" readingOrder="1"/>
    </xf>
    <xf numFmtId="0" fontId="20" fillId="5" borderId="1" xfId="8" applyNumberFormat="1" applyFont="1" applyFill="1" applyBorder="1" applyAlignment="1">
      <alignment vertical="center" wrapText="1" readingOrder="1"/>
    </xf>
    <xf numFmtId="0" fontId="19" fillId="5" borderId="1" xfId="8" applyFont="1" applyFill="1" applyBorder="1" applyAlignment="1" applyProtection="1">
      <alignment horizontal="center" vertical="center" wrapText="1" readingOrder="1"/>
      <protection locked="0"/>
    </xf>
    <xf numFmtId="0" fontId="19" fillId="5" borderId="1" xfId="8" applyFont="1" applyFill="1" applyBorder="1" applyAlignment="1" applyProtection="1">
      <alignment horizontal="left" vertical="center" wrapText="1" readingOrder="1"/>
      <protection locked="0"/>
    </xf>
    <xf numFmtId="0" fontId="20" fillId="0" borderId="1" xfId="0" applyFont="1" applyBorder="1"/>
    <xf numFmtId="0" fontId="18" fillId="5" borderId="1" xfId="0" applyNumberFormat="1" applyFont="1" applyFill="1" applyBorder="1"/>
    <xf numFmtId="0" fontId="19" fillId="5" borderId="1" xfId="0" applyFont="1" applyFill="1" applyBorder="1" applyAlignment="1" applyProtection="1">
      <alignment horizontal="left" vertical="center" wrapText="1" readingOrder="1"/>
      <protection locked="0"/>
    </xf>
    <xf numFmtId="0" fontId="4" fillId="6" borderId="1" xfId="2" applyFont="1" applyFill="1" applyBorder="1"/>
    <xf numFmtId="0" fontId="19" fillId="5" borderId="1" xfId="9" applyFont="1" applyFill="1" applyBorder="1" applyAlignment="1" applyProtection="1">
      <alignment horizontal="center" vertical="center" wrapText="1" readingOrder="1"/>
      <protection locked="0"/>
    </xf>
    <xf numFmtId="0" fontId="19" fillId="5" borderId="1" xfId="9" applyFont="1" applyFill="1" applyBorder="1" applyAlignment="1" applyProtection="1">
      <alignment horizontal="left" vertical="center" wrapText="1" readingOrder="1"/>
      <protection locked="0"/>
    </xf>
    <xf numFmtId="0" fontId="23" fillId="5" borderId="4" xfId="0" applyFont="1" applyFill="1" applyBorder="1"/>
    <xf numFmtId="0" fontId="19" fillId="5" borderId="1" xfId="0" applyFont="1" applyFill="1" applyBorder="1" applyAlignment="1" applyProtection="1">
      <alignment horizontal="center" vertical="center" wrapText="1" readingOrder="1"/>
      <protection locked="0"/>
    </xf>
    <xf numFmtId="0" fontId="23" fillId="5" borderId="5" xfId="0" applyFont="1" applyFill="1" applyBorder="1"/>
    <xf numFmtId="0" fontId="0" fillId="5" borderId="1" xfId="0" applyFont="1" applyFill="1" applyBorder="1" applyAlignment="1"/>
    <xf numFmtId="0" fontId="20" fillId="5" borderId="1" xfId="2" applyNumberFormat="1" applyFont="1" applyFill="1" applyBorder="1" applyAlignment="1">
      <alignment readingOrder="1"/>
    </xf>
    <xf numFmtId="49" fontId="20" fillId="5" borderId="1" xfId="2" applyNumberFormat="1" applyFont="1" applyFill="1" applyBorder="1" applyAlignment="1">
      <alignment readingOrder="1"/>
    </xf>
    <xf numFmtId="0" fontId="18" fillId="5" borderId="1" xfId="0" applyFont="1" applyFill="1" applyBorder="1" applyAlignment="1"/>
    <xf numFmtId="0" fontId="18" fillId="5" borderId="1" xfId="2" applyNumberFormat="1" applyFont="1" applyFill="1" applyBorder="1" applyAlignment="1">
      <alignment readingOrder="1"/>
    </xf>
    <xf numFmtId="0" fontId="5" fillId="0" borderId="1" xfId="6" applyBorder="1"/>
    <xf numFmtId="0" fontId="5" fillId="5" borderId="1" xfId="6" applyFill="1" applyBorder="1"/>
    <xf numFmtId="0" fontId="22" fillId="7" borderId="6" xfId="0" applyFont="1" applyFill="1" applyBorder="1"/>
    <xf numFmtId="0" fontId="22" fillId="7" borderId="7" xfId="0" applyFont="1" applyFill="1" applyBorder="1"/>
    <xf numFmtId="0" fontId="18" fillId="0" borderId="1" xfId="0" applyFont="1" applyBorder="1"/>
    <xf numFmtId="0" fontId="3" fillId="5" borderId="1" xfId="6" applyFont="1" applyFill="1" applyBorder="1"/>
    <xf numFmtId="49" fontId="21" fillId="5" borderId="1" xfId="8" applyNumberFormat="1" applyFont="1" applyFill="1" applyBorder="1" applyAlignment="1">
      <alignment vertical="center" wrapText="1" readingOrder="1"/>
    </xf>
    <xf numFmtId="1" fontId="20" fillId="5" borderId="1" xfId="8" applyNumberFormat="1" applyFont="1" applyFill="1" applyBorder="1" applyAlignment="1">
      <alignment horizontal="center" vertical="center" readingOrder="1"/>
    </xf>
    <xf numFmtId="0" fontId="5" fillId="6" borderId="1" xfId="6" applyFill="1" applyBorder="1"/>
    <xf numFmtId="0" fontId="22" fillId="7" borderId="8" xfId="0" applyFont="1" applyFill="1" applyBorder="1"/>
    <xf numFmtId="1" fontId="20" fillId="5" borderId="1" xfId="8" applyNumberFormat="1" applyFont="1" applyFill="1" applyBorder="1" applyAlignment="1">
      <alignment horizontal="center" vertical="center" readingOrder="1"/>
    </xf>
    <xf numFmtId="0" fontId="26" fillId="8" borderId="0" xfId="0" applyFont="1" applyFill="1"/>
    <xf numFmtId="0" fontId="0" fillId="0" borderId="9" xfId="0" applyBorder="1"/>
    <xf numFmtId="0" fontId="0" fillId="0" borderId="2" xfId="0" applyBorder="1"/>
    <xf numFmtId="0" fontId="11" fillId="0" borderId="1" xfId="0" applyFont="1" applyBorder="1"/>
    <xf numFmtId="0" fontId="9" fillId="0" borderId="1" xfId="0" applyFont="1" applyBorder="1"/>
    <xf numFmtId="0" fontId="2" fillId="0" borderId="1" xfId="2" applyFont="1" applyBorder="1"/>
    <xf numFmtId="0" fontId="24" fillId="5" borderId="4" xfId="0" applyNumberFormat="1" applyFont="1" applyFill="1" applyBorder="1" applyAlignment="1" applyProtection="1">
      <alignment horizontal="left" vertical="center" wrapText="1" readingOrder="1"/>
      <protection locked="0"/>
    </xf>
    <xf numFmtId="1" fontId="20" fillId="5" borderId="1" xfId="8" applyNumberFormat="1" applyFont="1" applyFill="1" applyBorder="1" applyAlignment="1">
      <alignment vertical="center" readingOrder="1"/>
    </xf>
    <xf numFmtId="0" fontId="28" fillId="5" borderId="1" xfId="0" applyFont="1" applyFill="1" applyBorder="1"/>
    <xf numFmtId="0" fontId="1" fillId="5" borderId="1" xfId="6" applyNumberFormat="1" applyFont="1" applyFill="1" applyBorder="1" applyAlignment="1"/>
    <xf numFmtId="0" fontId="27" fillId="8" borderId="6" xfId="0" applyFont="1" applyFill="1" applyBorder="1"/>
    <xf numFmtId="0" fontId="27" fillId="8" borderId="7" xfId="0" applyFont="1" applyFill="1" applyBorder="1"/>
    <xf numFmtId="4" fontId="0" fillId="0" borderId="1" xfId="0" applyNumberFormat="1" applyBorder="1"/>
    <xf numFmtId="1" fontId="20" fillId="5" borderId="10" xfId="8" applyNumberFormat="1" applyFont="1" applyFill="1" applyBorder="1" applyAlignment="1">
      <alignment horizontal="center" vertical="center" readingOrder="1"/>
    </xf>
    <xf numFmtId="49" fontId="20" fillId="5" borderId="10" xfId="8" applyNumberFormat="1" applyFont="1" applyFill="1" applyBorder="1" applyAlignment="1">
      <alignment vertical="center" wrapText="1" readingOrder="1"/>
    </xf>
    <xf numFmtId="1" fontId="20" fillId="5" borderId="10" xfId="8" applyNumberFormat="1" applyFont="1" applyFill="1" applyBorder="1" applyAlignment="1">
      <alignment readingOrder="1"/>
    </xf>
    <xf numFmtId="0" fontId="14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0" fillId="0" borderId="10" xfId="0" applyBorder="1"/>
    <xf numFmtId="1" fontId="20" fillId="5" borderId="1" xfId="8" applyNumberFormat="1" applyFont="1" applyFill="1" applyBorder="1" applyAlignment="1">
      <alignment readingOrder="1"/>
    </xf>
  </cellXfs>
  <cellStyles count="10">
    <cellStyle name="Normal 2" xfId="2" xr:uid="{00000000-0005-0000-0000-000000000000}"/>
    <cellStyle name="Normal 2 2" xfId="8" xr:uid="{00000000-0005-0000-0000-000001000000}"/>
    <cellStyle name="Normal 2 3" xfId="4" xr:uid="{00000000-0005-0000-0000-000002000000}"/>
    <cellStyle name="Normal 3" xfId="5" xr:uid="{00000000-0005-0000-0000-000003000000}"/>
    <cellStyle name="Normal 4" xfId="6" xr:uid="{00000000-0005-0000-0000-000004000000}"/>
    <cellStyle name="Normal 5" xfId="7" xr:uid="{00000000-0005-0000-0000-000005000000}"/>
    <cellStyle name="Normal 6" xfId="9" xr:uid="{00000000-0005-0000-0000-000006000000}"/>
    <cellStyle name="Normalno" xfId="0" builtinId="0"/>
    <cellStyle name="Normalno 2" xfId="1" xr:uid="{00000000-0005-0000-0000-000008000000}"/>
    <cellStyle name="Normalno 3" xfId="3" xr:uid="{00000000-0005-0000-0000-000009000000}"/>
  </cellStyles>
  <dxfs count="18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border diagonalUp="0" diagonalDown="0" outline="0">
        <left/>
        <right/>
        <top/>
        <bottom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5" tint="-0.499984740745262"/>
        </left>
        <right style="thin">
          <color theme="5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5" tint="-0.499984740745262"/>
        </left>
        <right style="thin">
          <color theme="5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5" tint="-0.499984740745262"/>
        </left>
        <right style="thin">
          <color theme="5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5" tint="-0.499984740745262"/>
        </left>
        <right style="thin">
          <color theme="5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numFmt numFmtId="0" formatCode="General"/>
    </dxf>
    <dxf>
      <numFmt numFmtId="0" formatCode="General"/>
      <border diagonalUp="0" diagonalDown="0" outline="0">
        <left/>
        <right/>
        <top/>
        <bottom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ica1" displayName="Tablica1" ref="A1:R63" totalsRowCount="1">
  <autoFilter ref="A1:R62" xr:uid="{00000000-0009-0000-0100-000001000000}"/>
  <sortState xmlns:xlrd2="http://schemas.microsoft.com/office/spreadsheetml/2017/richdata2" ref="A2:R62">
    <sortCondition ref="E1:E62"/>
  </sortState>
  <tableColumns count="18">
    <tableColumn id="1" xr3:uid="{00000000-0010-0000-0000-000001000000}" name="Šifra škole"/>
    <tableColumn id="2" xr3:uid="{00000000-0010-0000-0000-000002000000}" name="Podšifra škole"/>
    <tableColumn id="3" xr3:uid="{00000000-0010-0000-0000-000003000000}" name="Naziv škole"/>
    <tableColumn id="4" xr3:uid="{00000000-0010-0000-0000-000004000000}" name="Županija"/>
    <tableColumn id="5" xr3:uid="{00000000-0010-0000-0000-000005000000}" name="Razred"/>
    <tableColumn id="6" xr3:uid="{00000000-0010-0000-0000-000006000000}" name="Matična/Područna škola odjeljenja"/>
    <tableColumn id="7" xr3:uid="{00000000-0010-0000-0000-000007000000}" name="Odjeljenje"/>
    <tableColumn id="8" xr3:uid="{00000000-0010-0000-0000-000008000000}" name="Predmet/Aktiv"/>
    <tableColumn id="9" xr3:uid="{00000000-0010-0000-0000-000009000000}" name="Program"/>
    <tableColumn id="10" xr3:uid="{00000000-0010-0000-0000-00000A000000}" name="Reg. br."/>
    <tableColumn id="11" xr3:uid="{00000000-0010-0000-0000-00000B000000}" name="Šifra kompleta"/>
    <tableColumn id="12" xr3:uid="{00000000-0010-0000-0000-00000C000000}" name="Nakladnik"/>
    <tableColumn id="13" xr3:uid="{00000000-0010-0000-0000-00000D000000}" name="Naslov"/>
    <tableColumn id="14" xr3:uid="{00000000-0010-0000-0000-00000E000000}" name="Podnaslov"/>
    <tableColumn id="15" xr3:uid="{00000000-0010-0000-0000-00000F000000}" name="Autor(i)"/>
    <tableColumn id="16" xr3:uid="{00000000-0010-0000-0000-000010000000}" name="Procjena broja udžbenika" totalsRowFunction="sum"/>
    <tableColumn id="17" xr3:uid="{00000000-0010-0000-0000-000011000000}" name="Cijena katalog" totalsRowFunction="sum"/>
    <tableColumn id="18" xr3:uid="{00000000-0010-0000-0000-000012000000}" name="Cijena ukupno" totalsRowFunction="sum" dataDxfId="184" totalsRowDxfId="183">
      <calculatedColumnFormula>Tablica1[[#This Row],[Procjena broja udžbenika]]*Tablica1[[#This Row],[Cijena katalog]]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ica13" displayName="Tablica13" ref="A1:T27" totalsRowCount="1">
  <autoFilter ref="A1:T26" xr:uid="{00000000-0009-0000-0100-000002000000}"/>
  <sortState xmlns:xlrd2="http://schemas.microsoft.com/office/spreadsheetml/2017/richdata2" ref="A2:R26">
    <sortCondition ref="L1:L26"/>
  </sortState>
  <tableColumns count="20">
    <tableColumn id="1" xr3:uid="{00000000-0010-0000-0100-000001000000}" name="Šifra škole" dataDxfId="182"/>
    <tableColumn id="2" xr3:uid="{00000000-0010-0000-0100-000002000000}" name="Podšifra škole" dataDxfId="181"/>
    <tableColumn id="3" xr3:uid="{00000000-0010-0000-0100-000003000000}" name="Naziv škole" dataDxfId="180"/>
    <tableColumn id="4" xr3:uid="{00000000-0010-0000-0100-000004000000}" name="Županija" dataDxfId="179"/>
    <tableColumn id="5" xr3:uid="{00000000-0010-0000-0100-000005000000}" name="Razred" dataDxfId="178"/>
    <tableColumn id="6" xr3:uid="{00000000-0010-0000-0100-000006000000}" name="Matična/Područna škola odjeljenja" dataDxfId="177"/>
    <tableColumn id="7" xr3:uid="{00000000-0010-0000-0100-000007000000}" name="Odjeljenje" dataDxfId="176"/>
    <tableColumn id="8" xr3:uid="{00000000-0010-0000-0100-000008000000}" name="Predmet/Aktiv" dataDxfId="175"/>
    <tableColumn id="9" xr3:uid="{00000000-0010-0000-0100-000009000000}" name="Program" dataDxfId="174"/>
    <tableColumn id="10" xr3:uid="{00000000-0010-0000-0100-00000A000000}" name="Reg. br." dataDxfId="173"/>
    <tableColumn id="11" xr3:uid="{00000000-0010-0000-0100-00000B000000}" name="Šifra kompleta" dataDxfId="172"/>
    <tableColumn id="12" xr3:uid="{00000000-0010-0000-0100-00000C000000}" name="Nakladnik" dataDxfId="171"/>
    <tableColumn id="13" xr3:uid="{00000000-0010-0000-0100-00000D000000}" name="Naslov" dataDxfId="170"/>
    <tableColumn id="14" xr3:uid="{00000000-0010-0000-0100-00000E000000}" name="Podnaslov" dataDxfId="169"/>
    <tableColumn id="15" xr3:uid="{00000000-0010-0000-0100-00000F000000}" name="Autor(i)" dataDxfId="168"/>
    <tableColumn id="16" xr3:uid="{00000000-0010-0000-0100-000010000000}" name="Procjena broja udžbenika" totalsRowFunction="sum" dataDxfId="167"/>
    <tableColumn id="17" xr3:uid="{00000000-0010-0000-0100-000011000000}" name="Cijena katalog" totalsRowFunction="sum" dataDxfId="166">
      <calculatedColumnFormula>VLOOKUP(Tablica1[[#This Row],[Podnaslov]],Sumarno!N2:R16,4,0)</calculatedColumnFormula>
    </tableColumn>
    <tableColumn id="18" xr3:uid="{00000000-0010-0000-0100-000012000000}" name="Cijena ukupno" totalsRowFunction="sum" dataDxfId="165" totalsRowDxfId="164">
      <calculatedColumnFormula>Tablica13[[#This Row],[Procjena broja udžbenika]]*Tablica13[[#This Row],[Cijena katalog]]</calculatedColumnFormula>
    </tableColumn>
    <tableColumn id="19" xr3:uid="{F6879103-E52A-4EFF-A0D8-CA9F87BE8858}" name="KOL" dataDxfId="163">
      <calculatedColumnFormula>SUM(P2:P16)</calculatedColumnFormula>
    </tableColumn>
    <tableColumn id="20" xr3:uid="{CB860451-A0E6-49E1-A5E1-814DDC5F8BDF}" name="CIJENA" totalsRowFunction="sum" dataDxfId="162">
      <calculatedColumnFormula>SUM(R2:R16)</calculatedColumnFormula>
    </tableColumn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Tablica111" displayName="Tablica111" ref="A1:T25" totalsRowCount="1">
  <autoFilter ref="A1:T24" xr:uid="{00000000-0009-0000-0100-00000A000000}"/>
  <sortState xmlns:xlrd2="http://schemas.microsoft.com/office/spreadsheetml/2017/richdata2" ref="A2:R24">
    <sortCondition ref="L1:L24"/>
  </sortState>
  <tableColumns count="20">
    <tableColumn id="1" xr3:uid="{00000000-0010-0000-0200-000001000000}" name="Šifra škole" dataDxfId="161"/>
    <tableColumn id="2" xr3:uid="{00000000-0010-0000-0200-000002000000}" name="Podšifra škole" dataDxfId="160"/>
    <tableColumn id="3" xr3:uid="{00000000-0010-0000-0200-000003000000}" name="Naziv škole" dataDxfId="159"/>
    <tableColumn id="4" xr3:uid="{00000000-0010-0000-0200-000004000000}" name="Županija" dataDxfId="158"/>
    <tableColumn id="5" xr3:uid="{00000000-0010-0000-0200-000005000000}" name="Razred" dataDxfId="157"/>
    <tableColumn id="6" xr3:uid="{00000000-0010-0000-0200-000006000000}" name="Matična/Područna škola odjeljenja" dataDxfId="156"/>
    <tableColumn id="7" xr3:uid="{00000000-0010-0000-0200-000007000000}" name="Odjeljenje" dataDxfId="155"/>
    <tableColumn id="8" xr3:uid="{00000000-0010-0000-0200-000008000000}" name="Predmet/Aktiv" dataDxfId="154"/>
    <tableColumn id="9" xr3:uid="{00000000-0010-0000-0200-000009000000}" name="Program" dataDxfId="153"/>
    <tableColumn id="10" xr3:uid="{00000000-0010-0000-0200-00000A000000}" name="Reg. br." dataDxfId="152"/>
    <tableColumn id="11" xr3:uid="{00000000-0010-0000-0200-00000B000000}" name="Šifra kompleta" dataDxfId="151"/>
    <tableColumn id="12" xr3:uid="{00000000-0010-0000-0200-00000C000000}" name="Nakladnik" dataDxfId="150"/>
    <tableColumn id="13" xr3:uid="{00000000-0010-0000-0200-00000D000000}" name="Naslov" dataDxfId="149"/>
    <tableColumn id="14" xr3:uid="{00000000-0010-0000-0200-00000E000000}" name="Podnaslov" dataDxfId="148"/>
    <tableColumn id="15" xr3:uid="{00000000-0010-0000-0200-00000F000000}" name="Autor(i)" dataDxfId="147"/>
    <tableColumn id="16" xr3:uid="{00000000-0010-0000-0200-000010000000}" name="Procjena broja udžbenika" totalsRowFunction="sum" dataDxfId="146"/>
    <tableColumn id="17" xr3:uid="{00000000-0010-0000-0200-000011000000}" name="Cijena katalog" totalsRowFunction="sum" dataDxfId="145" totalsRowDxfId="144">
      <calculatedColumnFormula>Q26(Sumarno!N17,Sumarno!N17:R32,4,0)</calculatedColumnFormula>
    </tableColumn>
    <tableColumn id="18" xr3:uid="{00000000-0010-0000-0200-000012000000}" name="Cijena ukupno" totalsRowFunction="sum" dataDxfId="143" totalsRowDxfId="142">
      <calculatedColumnFormula>Tablica111[[#This Row],[Procjena broja udžbenika]]*Tablica111[[#This Row],[Cijena katalog]]</calculatedColumnFormula>
    </tableColumn>
    <tableColumn id="19" xr3:uid="{B2899758-C0FE-48EF-951C-3AFEEF456467}" name="KOL" totalsRowFunction="sum" dataDxfId="141">
      <calculatedColumnFormula>SUM(P2:P16)</calculatedColumnFormula>
    </tableColumn>
    <tableColumn id="20" xr3:uid="{4892D525-EB43-4E6A-8144-1554265C60BE}" name="CIJENA" totalsRowFunction="sum" dataDxfId="140">
      <calculatedColumnFormula>SUM(R2:R16)</calculatedColumnFormula>
    </tableColumn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ica15" displayName="Tablica15" ref="A1:T27" totalsRowCount="1">
  <autoFilter ref="A1:T26" xr:uid="{00000000-0009-0000-0100-000004000000}"/>
  <sortState xmlns:xlrd2="http://schemas.microsoft.com/office/spreadsheetml/2017/richdata2" ref="A2:R26">
    <sortCondition ref="L1:L26"/>
  </sortState>
  <tableColumns count="20">
    <tableColumn id="1" xr3:uid="{00000000-0010-0000-0300-000001000000}" name="Šifra škole" dataDxfId="139"/>
    <tableColumn id="2" xr3:uid="{00000000-0010-0000-0300-000002000000}" name="Podšifra škole" dataDxfId="138"/>
    <tableColumn id="3" xr3:uid="{00000000-0010-0000-0300-000003000000}" name="Naziv škole" dataDxfId="137"/>
    <tableColumn id="4" xr3:uid="{00000000-0010-0000-0300-000004000000}" name="Županija" dataDxfId="136"/>
    <tableColumn id="5" xr3:uid="{00000000-0010-0000-0300-000005000000}" name="Razred" dataDxfId="135"/>
    <tableColumn id="6" xr3:uid="{00000000-0010-0000-0300-000006000000}" name="Matična/Područna škola odjeljenja" dataDxfId="134"/>
    <tableColumn id="7" xr3:uid="{00000000-0010-0000-0300-000007000000}" name="Odjeljenje" dataDxfId="133"/>
    <tableColumn id="8" xr3:uid="{00000000-0010-0000-0300-000008000000}" name="Predmet/Aktiv" dataDxfId="132"/>
    <tableColumn id="9" xr3:uid="{00000000-0010-0000-0300-000009000000}" name="Program" dataDxfId="131"/>
    <tableColumn id="10" xr3:uid="{00000000-0010-0000-0300-00000A000000}" name="Reg. br." dataDxfId="130"/>
    <tableColumn id="11" xr3:uid="{00000000-0010-0000-0300-00000B000000}" name="Šifra kompleta" dataDxfId="129"/>
    <tableColumn id="12" xr3:uid="{00000000-0010-0000-0300-00000C000000}" name="Nakladnik" dataDxfId="128"/>
    <tableColumn id="13" xr3:uid="{00000000-0010-0000-0300-00000D000000}" name="Naslov" dataDxfId="127"/>
    <tableColumn id="14" xr3:uid="{00000000-0010-0000-0300-00000E000000}" name="Podnaslov" dataDxfId="126"/>
    <tableColumn id="15" xr3:uid="{00000000-0010-0000-0300-00000F000000}" name="Autor(i)" dataDxfId="125"/>
    <tableColumn id="16" xr3:uid="{00000000-0010-0000-0300-000010000000}" name="Procjena broja udžbenika" totalsRowFunction="sum" dataDxfId="124"/>
    <tableColumn id="17" xr3:uid="{00000000-0010-0000-0300-000011000000}" name="Cijena katalog" totalsRowFunction="sum" dataDxfId="123" totalsRowDxfId="122">
      <calculatedColumnFormula>VLOOKUP(Sumarno!N33,Sumarno!N33:R47,4,0)</calculatedColumnFormula>
    </tableColumn>
    <tableColumn id="18" xr3:uid="{00000000-0010-0000-0300-000012000000}" name="Cijena ukupno" totalsRowFunction="sum" dataDxfId="121" totalsRowDxfId="120">
      <calculatedColumnFormula>Tablica15[[#This Row],[Procjena broja udžbenika]]*Tablica15[[#This Row],[Cijena katalog]]</calculatedColumnFormula>
    </tableColumn>
    <tableColumn id="19" xr3:uid="{F44C1489-DC45-455E-B351-FB13248FAF15}" name="KOL" totalsRowFunction="sum" dataDxfId="119">
      <calculatedColumnFormula>SUM(P2:P16)</calculatedColumnFormula>
    </tableColumn>
    <tableColumn id="20" xr3:uid="{F6C917CC-D458-4255-A21B-77D7176DFDE4}" name="CIJENA" totalsRowFunction="sum" dataDxfId="118">
      <calculatedColumnFormula>SUM(R2:R16)</calculatedColumnFormula>
    </tableColumn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ica16" displayName="Tablica16" ref="A1:T29" totalsRowCount="1">
  <autoFilter ref="A1:T28" xr:uid="{00000000-0009-0000-0100-000005000000}"/>
  <sortState xmlns:xlrd2="http://schemas.microsoft.com/office/spreadsheetml/2017/richdata2" ref="A2:T28">
    <sortCondition ref="L1:L28"/>
  </sortState>
  <tableColumns count="20">
    <tableColumn id="1" xr3:uid="{00000000-0010-0000-0400-000001000000}" name="Šifra škole" dataDxfId="117"/>
    <tableColumn id="2" xr3:uid="{00000000-0010-0000-0400-000002000000}" name="Podšifra škole" dataDxfId="116"/>
    <tableColumn id="3" xr3:uid="{00000000-0010-0000-0400-000003000000}" name="Naziv škole" dataDxfId="115"/>
    <tableColumn id="4" xr3:uid="{00000000-0010-0000-0400-000004000000}" name="Županija" dataDxfId="114"/>
    <tableColumn id="5" xr3:uid="{00000000-0010-0000-0400-000005000000}" name="Razred" dataDxfId="113"/>
    <tableColumn id="6" xr3:uid="{00000000-0010-0000-0400-000006000000}" name="Matična/Područna škola odjeljenja" dataDxfId="112"/>
    <tableColumn id="7" xr3:uid="{00000000-0010-0000-0400-000007000000}" name="Odjeljenje" dataDxfId="111"/>
    <tableColumn id="8" xr3:uid="{00000000-0010-0000-0400-000008000000}" name="Predmet/Aktiv" dataDxfId="110"/>
    <tableColumn id="9" xr3:uid="{00000000-0010-0000-0400-000009000000}" name="Program" dataDxfId="109"/>
    <tableColumn id="10" xr3:uid="{00000000-0010-0000-0400-00000A000000}" name="Reg. br." dataDxfId="108"/>
    <tableColumn id="11" xr3:uid="{00000000-0010-0000-0400-00000B000000}" name="Šifra kompleta" dataDxfId="107"/>
    <tableColumn id="12" xr3:uid="{00000000-0010-0000-0400-00000C000000}" name="Nakladnik" dataDxfId="106"/>
    <tableColumn id="13" xr3:uid="{00000000-0010-0000-0400-00000D000000}" name="Naslov" dataDxfId="105"/>
    <tableColumn id="14" xr3:uid="{00000000-0010-0000-0400-00000E000000}" name="Podnaslov" dataDxfId="104"/>
    <tableColumn id="15" xr3:uid="{00000000-0010-0000-0400-00000F000000}" name="Autor(i)" dataDxfId="103"/>
    <tableColumn id="16" xr3:uid="{00000000-0010-0000-0400-000010000000}" name="Procjena broja udžbenika" totalsRowFunction="sum" dataDxfId="102"/>
    <tableColumn id="17" xr3:uid="{00000000-0010-0000-0400-000011000000}" name="Cijena katalog" totalsRowFunction="sum" dataDxfId="101">
      <calculatedColumnFormula>VLOOKUP(Sumarno!N48,Sumarno!N48:R62,4,0)</calculatedColumnFormula>
    </tableColumn>
    <tableColumn id="18" xr3:uid="{00000000-0010-0000-0400-000012000000}" name="Cijena ukupno" totalsRowFunction="sum" dataDxfId="100" totalsRowDxfId="0">
      <calculatedColumnFormula>Tablica16[[#This Row],[Procjena broja udžbenika]]*Tablica16[[#This Row],[Cijena katalog]]</calculatedColumnFormula>
    </tableColumn>
    <tableColumn id="19" xr3:uid="{BB9B12AB-3EF7-405C-9523-AFD85EEB2508}" name="KOL" totalsRowFunction="sum" dataDxfId="99">
      <calculatedColumnFormula>SUM(P2:P19)</calculatedColumnFormula>
    </tableColumn>
    <tableColumn id="20" xr3:uid="{627DFB5A-141D-48D9-B9FF-7D73E98594F1}" name="CIJENA" totalsRowFunction="sum" dataDxfId="98">
      <calculatedColumnFormula>SUM(R2:R19)</calculatedColumnFormula>
    </tableColumn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ica17" displayName="Tablica17" ref="A1:T7" totalsRowCount="1">
  <autoFilter ref="A1:T6" xr:uid="{00000000-0009-0000-0100-000006000000}"/>
  <sortState xmlns:xlrd2="http://schemas.microsoft.com/office/spreadsheetml/2017/richdata2" ref="A2:T6">
    <sortCondition ref="L1:L6"/>
  </sortState>
  <tableColumns count="20">
    <tableColumn id="1" xr3:uid="{00000000-0010-0000-0500-000001000000}" name="Šifra škole" dataDxfId="97" totalsRowDxfId="96"/>
    <tableColumn id="2" xr3:uid="{00000000-0010-0000-0500-000002000000}" name="Podšifra škole" dataDxfId="95" totalsRowDxfId="94"/>
    <tableColumn id="3" xr3:uid="{00000000-0010-0000-0500-000003000000}" name="Naziv škole" dataDxfId="93" totalsRowDxfId="92"/>
    <tableColumn id="4" xr3:uid="{00000000-0010-0000-0500-000004000000}" name="Županija" dataDxfId="91" totalsRowDxfId="90"/>
    <tableColumn id="5" xr3:uid="{00000000-0010-0000-0500-000005000000}" name="Razred" dataDxfId="89" totalsRowDxfId="88"/>
    <tableColumn id="6" xr3:uid="{00000000-0010-0000-0500-000006000000}" name="Matična/Područna škola odjeljenja" dataDxfId="87" totalsRowDxfId="86"/>
    <tableColumn id="7" xr3:uid="{00000000-0010-0000-0500-000007000000}" name="Odjeljenje" dataDxfId="85" totalsRowDxfId="84"/>
    <tableColumn id="8" xr3:uid="{00000000-0010-0000-0500-000008000000}" name="Predmet/Aktiv" dataDxfId="83" totalsRowDxfId="82"/>
    <tableColumn id="9" xr3:uid="{00000000-0010-0000-0500-000009000000}" name="Program" dataDxfId="81" totalsRowDxfId="80"/>
    <tableColumn id="10" xr3:uid="{00000000-0010-0000-0500-00000A000000}" name="Reg. br." dataDxfId="79" totalsRowDxfId="78"/>
    <tableColumn id="11" xr3:uid="{00000000-0010-0000-0500-00000B000000}" name="Šifra kompleta" dataDxfId="77" totalsRowDxfId="76"/>
    <tableColumn id="12" xr3:uid="{00000000-0010-0000-0500-00000C000000}" name="Nakladnik" dataDxfId="75" totalsRowDxfId="74"/>
    <tableColumn id="13" xr3:uid="{00000000-0010-0000-0500-00000D000000}" name="Naslov" dataDxfId="73" totalsRowDxfId="72" dataCellStyle="Normal 3"/>
    <tableColumn id="14" xr3:uid="{00000000-0010-0000-0500-00000E000000}" name="Podnaslov" dataDxfId="71" totalsRowDxfId="70"/>
    <tableColumn id="15" xr3:uid="{00000000-0010-0000-0500-00000F000000}" name="Autor(i)" dataDxfId="69" totalsRowDxfId="68"/>
    <tableColumn id="16" xr3:uid="{00000000-0010-0000-0500-000010000000}" name="Procjena broja udžbenika" totalsRowFunction="sum" dataDxfId="67" totalsRowDxfId="66"/>
    <tableColumn id="17" xr3:uid="{00000000-0010-0000-0500-000011000000}" name="Cijena katalog" totalsRowFunction="sum" dataDxfId="65" totalsRowDxfId="64"/>
    <tableColumn id="18" xr3:uid="{00000000-0010-0000-0500-000012000000}" name="Cijena ukupno" totalsRowFunction="sum" dataDxfId="63" totalsRowDxfId="62">
      <calculatedColumnFormula>Tablica17[[#This Row],[Procjena broja udžbenika]]*Tablica17[[#This Row],[Cijena katalog]]</calculatedColumnFormula>
    </tableColumn>
    <tableColumn id="19" xr3:uid="{77598D7E-0FCA-41A0-A425-4501B8986F1F}" name="KOL" totalsRowFunction="sum" dataDxfId="61">
      <calculatedColumnFormula>SUM(P2:P3)</calculatedColumnFormula>
    </tableColumn>
    <tableColumn id="20" xr3:uid="{378AE8AC-6CC2-4E66-AD57-F070824664A8}" name="CIJENA" totalsRowFunction="sum" dataDxfId="60">
      <calculatedColumnFormula>SUM(R2:R3)</calculatedColumnFormula>
    </tableColumn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ica18" displayName="Tablica18" ref="A1:T9" totalsRowCount="1">
  <autoFilter ref="A1:T8" xr:uid="{00000000-0009-0000-0100-000007000000}"/>
  <sortState xmlns:xlrd2="http://schemas.microsoft.com/office/spreadsheetml/2017/richdata2" ref="A2:R8">
    <sortCondition ref="L1:L8"/>
  </sortState>
  <tableColumns count="20">
    <tableColumn id="1" xr3:uid="{00000000-0010-0000-0600-000001000000}" name="Šifra škole" dataDxfId="59"/>
    <tableColumn id="2" xr3:uid="{00000000-0010-0000-0600-000002000000}" name="Podšifra škole" dataDxfId="58"/>
    <tableColumn id="3" xr3:uid="{00000000-0010-0000-0600-000003000000}" name="Naziv škole" dataDxfId="57"/>
    <tableColumn id="4" xr3:uid="{00000000-0010-0000-0600-000004000000}" name="Županija" dataDxfId="56"/>
    <tableColumn id="5" xr3:uid="{00000000-0010-0000-0600-000005000000}" name="Razred" dataDxfId="55"/>
    <tableColumn id="6" xr3:uid="{00000000-0010-0000-0600-000006000000}" name="Matična/Područna škola odjeljenja" dataDxfId="54"/>
    <tableColumn id="7" xr3:uid="{00000000-0010-0000-0600-000007000000}" name="Odjeljenje" dataDxfId="53"/>
    <tableColumn id="8" xr3:uid="{00000000-0010-0000-0600-000008000000}" name="Predmet/Aktiv" dataDxfId="52"/>
    <tableColumn id="9" xr3:uid="{00000000-0010-0000-0600-000009000000}" name="Program" dataDxfId="51"/>
    <tableColumn id="10" xr3:uid="{00000000-0010-0000-0600-00000A000000}" name="Reg. br." dataDxfId="50"/>
    <tableColumn id="11" xr3:uid="{00000000-0010-0000-0600-00000B000000}" name="Šifra kompleta" dataDxfId="49"/>
    <tableColumn id="12" xr3:uid="{00000000-0010-0000-0600-00000C000000}" name="Nakladnik" dataDxfId="48"/>
    <tableColumn id="13" xr3:uid="{00000000-0010-0000-0600-00000D000000}" name="Naslov" dataDxfId="47"/>
    <tableColumn id="14" xr3:uid="{00000000-0010-0000-0600-00000E000000}" name="Podnaslov" dataDxfId="46"/>
    <tableColumn id="15" xr3:uid="{00000000-0010-0000-0600-00000F000000}" name="Autor(i)" dataDxfId="45"/>
    <tableColumn id="16" xr3:uid="{00000000-0010-0000-0600-000010000000}" name="Procjena broja udžbenika" totalsRowFunction="sum" dataDxfId="44"/>
    <tableColumn id="17" xr3:uid="{00000000-0010-0000-0600-000011000000}" name="Cijena katalog" totalsRowFunction="sum" dataDxfId="43"/>
    <tableColumn id="18" xr3:uid="{00000000-0010-0000-0600-000012000000}" name="Cijena ukupno" totalsRowFunction="sum" dataDxfId="42" totalsRowDxfId="41">
      <calculatedColumnFormula>Tablica18[[#This Row],[Procjena broja udžbenika]]*Tablica18[[#This Row],[Cijena katalog]]</calculatedColumnFormula>
    </tableColumn>
    <tableColumn id="19" xr3:uid="{64925BFD-C811-4F6A-9657-0C2E0A4ED5DF}" name="KOL" totalsRowFunction="sum" dataDxfId="40">
      <calculatedColumnFormula>SUM(P2:P6)</calculatedColumnFormula>
    </tableColumn>
    <tableColumn id="20" xr3:uid="{44B7A72D-3DC2-4C03-BE02-A6A0FDE04A9D}" name="CIJENA" totalsRowFunction="sum" dataDxfId="39">
      <calculatedColumnFormula>SUM(R2:R6)</calculatedColumnFormula>
    </tableColumn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ica19" displayName="Tablica19" ref="A1:T24" totalsRowCount="1">
  <autoFilter ref="A1:T23" xr:uid="{00000000-0009-0000-0100-000008000000}"/>
  <sortState xmlns:xlrd2="http://schemas.microsoft.com/office/spreadsheetml/2017/richdata2" ref="A2:R23">
    <sortCondition ref="L1:L23"/>
  </sortState>
  <tableColumns count="20">
    <tableColumn id="1" xr3:uid="{00000000-0010-0000-0700-000001000000}" name="Šifra škole" dataDxfId="38" totalsRowDxfId="37"/>
    <tableColumn id="2" xr3:uid="{00000000-0010-0000-0700-000002000000}" name="Podšifra škole" dataDxfId="36" totalsRowDxfId="35"/>
    <tableColumn id="3" xr3:uid="{00000000-0010-0000-0700-000003000000}" name="Naziv škole" dataDxfId="34" totalsRowDxfId="33"/>
    <tableColumn id="4" xr3:uid="{00000000-0010-0000-0700-000004000000}" name="Županija" dataDxfId="32" totalsRowDxfId="31"/>
    <tableColumn id="5" xr3:uid="{00000000-0010-0000-0700-000005000000}" name="Razred" dataDxfId="30" totalsRowDxfId="29"/>
    <tableColumn id="6" xr3:uid="{00000000-0010-0000-0700-000006000000}" name="Matična/Područna škola odjeljenja" dataDxfId="28" totalsRowDxfId="27"/>
    <tableColumn id="7" xr3:uid="{00000000-0010-0000-0700-000007000000}" name="Odjeljenje" dataDxfId="26" totalsRowDxfId="25"/>
    <tableColumn id="8" xr3:uid="{00000000-0010-0000-0700-000008000000}" name="Predmet/Aktiv" dataDxfId="24" totalsRowDxfId="23"/>
    <tableColumn id="9" xr3:uid="{00000000-0010-0000-0700-000009000000}" name="Program" dataDxfId="22" totalsRowDxfId="21"/>
    <tableColumn id="10" xr3:uid="{00000000-0010-0000-0700-00000A000000}" name="Reg. br." dataDxfId="20" totalsRowDxfId="19"/>
    <tableColumn id="11" xr3:uid="{00000000-0010-0000-0700-00000B000000}" name="Šifra kompleta" dataDxfId="18" totalsRowDxfId="17"/>
    <tableColumn id="12" xr3:uid="{00000000-0010-0000-0700-00000C000000}" name="Nakladnik" dataDxfId="16" totalsRowDxfId="15"/>
    <tableColumn id="13" xr3:uid="{00000000-0010-0000-0700-00000D000000}" name="Naslov" dataDxfId="14" totalsRowDxfId="13"/>
    <tableColumn id="14" xr3:uid="{00000000-0010-0000-0700-00000E000000}" name="Podnaslov" dataDxfId="12" totalsRowDxfId="11"/>
    <tableColumn id="15" xr3:uid="{00000000-0010-0000-0700-00000F000000}" name="Autor(i)" dataDxfId="10" totalsRowDxfId="9"/>
    <tableColumn id="16" xr3:uid="{00000000-0010-0000-0700-000010000000}" name="Procjena broja udžbenika" totalsRowFunction="sum" dataDxfId="8" totalsRowDxfId="7"/>
    <tableColumn id="17" xr3:uid="{00000000-0010-0000-0700-000011000000}" name="Cijena katalog" totalsRowFunction="sum" dataDxfId="6" totalsRowDxfId="5"/>
    <tableColumn id="18" xr3:uid="{00000000-0010-0000-0700-000012000000}" name="Cijena ukupno" totalsRowFunction="sum" dataDxfId="4" totalsRowDxfId="3">
      <calculatedColumnFormula>Tablica19[[#This Row],[Cijena katalog]]*Tablica19[[#This Row],[Procjena broja udžbenika]]</calculatedColumnFormula>
    </tableColumn>
    <tableColumn id="19" xr3:uid="{AA94DCD3-6D25-42D5-94E9-5F900F777394}" name="KOL" totalsRowFunction="sum" dataDxfId="2">
      <calculatedColumnFormula>SUM(P2:P6)</calculatedColumnFormula>
    </tableColumn>
    <tableColumn id="20" xr3:uid="{EA367FE5-7FE4-4044-A4E4-6B04401F5596}" name="CIJENA" totalsRowFunction="sum" dataDxfId="1">
      <calculatedColumnFormula>SUM(R2:R6)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"/>
  <sheetViews>
    <sheetView workbookViewId="0">
      <selection activeCell="A5" sqref="A5"/>
    </sheetView>
  </sheetViews>
  <sheetFormatPr defaultRowHeight="15" x14ac:dyDescent="0.25"/>
  <cols>
    <col min="25" max="25" width="15.42578125" customWidth="1"/>
  </cols>
  <sheetData>
    <row r="1" spans="1:25" ht="60.75" customHeight="1" x14ac:dyDescent="0.9">
      <c r="A1" s="71" t="s">
        <v>139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11"/>
      <c r="V1" s="11"/>
      <c r="W1" s="11"/>
      <c r="X1" s="11"/>
      <c r="Y1" s="11"/>
    </row>
    <row r="2" spans="1:25" ht="42" customHeight="1" x14ac:dyDescent="0.7">
      <c r="A2" s="69" t="s">
        <v>138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1"/>
      <c r="V2" s="1"/>
      <c r="W2" s="1"/>
      <c r="X2" s="1"/>
      <c r="Y2" s="1"/>
    </row>
    <row r="3" spans="1:25" ht="46.5" x14ac:dyDescent="0.7">
      <c r="A3" s="69" t="s">
        <v>137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5" ht="28.5" x14ac:dyDescent="0.45">
      <c r="A4" s="70" t="s">
        <v>172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</sheetData>
  <mergeCells count="4">
    <mergeCell ref="A3:T3"/>
    <mergeCell ref="A4:T4"/>
    <mergeCell ref="A2:T2"/>
    <mergeCell ref="A1:T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11"/>
  <sheetViews>
    <sheetView topLeftCell="M1" workbookViewId="0">
      <selection activeCell="S1" sqref="S1:T1048576"/>
    </sheetView>
  </sheetViews>
  <sheetFormatPr defaultColWidth="11.42578125" defaultRowHeight="15" x14ac:dyDescent="0.25"/>
  <cols>
    <col min="1" max="1" width="12.28515625" customWidth="1"/>
    <col min="2" max="2" width="5" customWidth="1"/>
    <col min="3" max="3" width="27.7109375" customWidth="1"/>
    <col min="4" max="4" width="21.140625" customWidth="1"/>
    <col min="5" max="5" width="22.140625" customWidth="1"/>
    <col min="6" max="6" width="49.28515625" customWidth="1"/>
    <col min="7" max="7" width="11.5703125" customWidth="1"/>
    <col min="8" max="8" width="17.140625" customWidth="1"/>
    <col min="9" max="9" width="30.42578125" customWidth="1"/>
    <col min="10" max="10" width="9.85546875" customWidth="1"/>
    <col min="11" max="11" width="6.140625" customWidth="1"/>
    <col min="12" max="12" width="9.42578125" customWidth="1"/>
    <col min="13" max="13" width="41.140625" customWidth="1"/>
    <col min="14" max="14" width="70.7109375" customWidth="1"/>
    <col min="15" max="15" width="83.7109375" customWidth="1"/>
    <col min="16" max="16" width="25.28515625" customWidth="1"/>
    <col min="19" max="20" width="0" hidden="1" customWidth="1"/>
  </cols>
  <sheetData>
    <row r="1" spans="1:20" x14ac:dyDescent="0.25">
      <c r="A1" s="51" t="s">
        <v>0</v>
      </c>
      <c r="B1" s="44" t="s">
        <v>1</v>
      </c>
      <c r="C1" s="44" t="s">
        <v>2</v>
      </c>
      <c r="D1" s="44" t="s">
        <v>3</v>
      </c>
      <c r="E1" s="44" t="s">
        <v>4</v>
      </c>
      <c r="F1" s="44" t="s">
        <v>5</v>
      </c>
      <c r="G1" s="44" t="s">
        <v>6</v>
      </c>
      <c r="H1" s="44" t="s">
        <v>7</v>
      </c>
      <c r="I1" s="44" t="s">
        <v>8</v>
      </c>
      <c r="J1" s="44" t="s">
        <v>9</v>
      </c>
      <c r="K1" s="44" t="s">
        <v>10</v>
      </c>
      <c r="L1" s="44" t="s">
        <v>11</v>
      </c>
      <c r="M1" s="44" t="s">
        <v>12</v>
      </c>
      <c r="N1" s="44" t="s">
        <v>13</v>
      </c>
      <c r="O1" s="44" t="s">
        <v>14</v>
      </c>
      <c r="P1" s="44" t="s">
        <v>15</v>
      </c>
      <c r="Q1" s="44" t="s">
        <v>147</v>
      </c>
      <c r="R1" s="45" t="s">
        <v>146</v>
      </c>
      <c r="S1" s="63" t="s">
        <v>353</v>
      </c>
      <c r="T1" s="64" t="s">
        <v>166</v>
      </c>
    </row>
    <row r="2" spans="1:20" x14ac:dyDescent="0.25">
      <c r="A2" s="5" t="s">
        <v>138</v>
      </c>
      <c r="B2" s="5" t="s">
        <v>16</v>
      </c>
      <c r="C2" s="5" t="s">
        <v>139</v>
      </c>
      <c r="D2" s="5" t="s">
        <v>137</v>
      </c>
      <c r="E2" s="5" t="s">
        <v>194</v>
      </c>
      <c r="F2" s="5" t="s">
        <v>139</v>
      </c>
      <c r="G2" s="5" t="s">
        <v>195</v>
      </c>
      <c r="H2" s="22" t="s">
        <v>260</v>
      </c>
      <c r="I2" s="5" t="s">
        <v>20</v>
      </c>
      <c r="J2" s="35">
        <v>6512</v>
      </c>
      <c r="K2" s="35">
        <v>4306</v>
      </c>
      <c r="L2" s="61" t="s">
        <v>33</v>
      </c>
      <c r="M2" s="20" t="s">
        <v>347</v>
      </c>
      <c r="N2" s="20" t="s">
        <v>348</v>
      </c>
      <c r="O2" s="30" t="s">
        <v>343</v>
      </c>
      <c r="P2" s="5">
        <v>1</v>
      </c>
      <c r="Q2" s="5">
        <v>110</v>
      </c>
      <c r="R2" s="5">
        <f t="shared" ref="R2:R10" si="0">Q2*P2</f>
        <v>110</v>
      </c>
      <c r="S2" s="5">
        <f>SUM(P2:P4)</f>
        <v>3</v>
      </c>
      <c r="T2" s="5">
        <f>SUM(R2:R4)</f>
        <v>320.89</v>
      </c>
    </row>
    <row r="3" spans="1:20" x14ac:dyDescent="0.25">
      <c r="A3" s="5" t="s">
        <v>138</v>
      </c>
      <c r="B3" s="5" t="s">
        <v>16</v>
      </c>
      <c r="C3" s="5" t="s">
        <v>139</v>
      </c>
      <c r="D3" s="5" t="s">
        <v>137</v>
      </c>
      <c r="E3" s="5" t="s">
        <v>194</v>
      </c>
      <c r="F3" s="5" t="s">
        <v>139</v>
      </c>
      <c r="G3" s="5" t="s">
        <v>195</v>
      </c>
      <c r="H3" s="5" t="s">
        <v>196</v>
      </c>
      <c r="I3" s="5" t="s">
        <v>20</v>
      </c>
      <c r="J3" s="46">
        <v>7243</v>
      </c>
      <c r="K3" s="46">
        <v>4923</v>
      </c>
      <c r="L3" s="61" t="s">
        <v>33</v>
      </c>
      <c r="M3" s="47" t="s">
        <v>216</v>
      </c>
      <c r="N3" s="47" t="s">
        <v>217</v>
      </c>
      <c r="O3" s="43" t="s">
        <v>218</v>
      </c>
      <c r="P3" s="5">
        <v>1</v>
      </c>
      <c r="Q3" s="5">
        <v>100.89</v>
      </c>
      <c r="R3" s="5">
        <f t="shared" si="0"/>
        <v>100.89</v>
      </c>
      <c r="S3" s="5"/>
      <c r="T3" s="5"/>
    </row>
    <row r="4" spans="1:20" x14ac:dyDescent="0.25">
      <c r="A4" s="5" t="s">
        <v>138</v>
      </c>
      <c r="B4" s="5" t="s">
        <v>16</v>
      </c>
      <c r="C4" s="5" t="s">
        <v>139</v>
      </c>
      <c r="D4" s="5" t="s">
        <v>137</v>
      </c>
      <c r="E4" s="5" t="s">
        <v>194</v>
      </c>
      <c r="F4" s="5" t="s">
        <v>139</v>
      </c>
      <c r="G4" s="5" t="s">
        <v>195</v>
      </c>
      <c r="H4" s="22" t="s">
        <v>252</v>
      </c>
      <c r="I4" s="22" t="s">
        <v>20</v>
      </c>
      <c r="J4" s="35">
        <v>6481</v>
      </c>
      <c r="K4" s="35">
        <v>4283</v>
      </c>
      <c r="L4" s="61" t="s">
        <v>33</v>
      </c>
      <c r="M4" s="20" t="s">
        <v>344</v>
      </c>
      <c r="N4" s="20" t="s">
        <v>345</v>
      </c>
      <c r="O4" s="30" t="s">
        <v>346</v>
      </c>
      <c r="P4" s="5">
        <v>1</v>
      </c>
      <c r="Q4" s="5">
        <v>110</v>
      </c>
      <c r="R4" s="5">
        <f t="shared" si="0"/>
        <v>110</v>
      </c>
      <c r="S4" s="5"/>
      <c r="T4" s="5"/>
    </row>
    <row r="5" spans="1:20" ht="30" x14ac:dyDescent="0.25">
      <c r="A5" s="5" t="s">
        <v>138</v>
      </c>
      <c r="B5" s="5" t="s">
        <v>16</v>
      </c>
      <c r="C5" s="5" t="s">
        <v>139</v>
      </c>
      <c r="D5" s="5" t="s">
        <v>137</v>
      </c>
      <c r="E5" s="5" t="s">
        <v>194</v>
      </c>
      <c r="F5" s="5" t="s">
        <v>139</v>
      </c>
      <c r="G5" s="5" t="s">
        <v>195</v>
      </c>
      <c r="H5" s="5" t="s">
        <v>22</v>
      </c>
      <c r="I5" s="5" t="s">
        <v>20</v>
      </c>
      <c r="J5" s="52">
        <v>7718</v>
      </c>
      <c r="K5" s="60">
        <v>5351</v>
      </c>
      <c r="L5" s="61" t="s">
        <v>21</v>
      </c>
      <c r="M5" s="47" t="s">
        <v>322</v>
      </c>
      <c r="N5" s="47" t="s">
        <v>323</v>
      </c>
      <c r="O5" s="24" t="s">
        <v>325</v>
      </c>
      <c r="P5" s="5">
        <v>1</v>
      </c>
      <c r="Q5" s="5">
        <v>67</v>
      </c>
      <c r="R5" s="5">
        <f t="shared" si="0"/>
        <v>67</v>
      </c>
      <c r="S5" s="5">
        <f>SUM(P5:P8)</f>
        <v>14</v>
      </c>
      <c r="T5" s="5">
        <f>SUM(R5:R8)</f>
        <v>908.01</v>
      </c>
    </row>
    <row r="6" spans="1:20" ht="30" x14ac:dyDescent="0.25">
      <c r="A6" s="5" t="s">
        <v>138</v>
      </c>
      <c r="B6" s="5" t="s">
        <v>16</v>
      </c>
      <c r="C6" s="5" t="s">
        <v>139</v>
      </c>
      <c r="D6" s="5" t="s">
        <v>137</v>
      </c>
      <c r="E6" s="5" t="s">
        <v>194</v>
      </c>
      <c r="F6" s="5" t="s">
        <v>139</v>
      </c>
      <c r="G6" s="5" t="s">
        <v>195</v>
      </c>
      <c r="H6" s="5" t="s">
        <v>22</v>
      </c>
      <c r="I6" s="5" t="s">
        <v>20</v>
      </c>
      <c r="J6" s="52">
        <v>7719</v>
      </c>
      <c r="K6" s="60"/>
      <c r="L6" s="61" t="s">
        <v>21</v>
      </c>
      <c r="M6" s="47" t="s">
        <v>322</v>
      </c>
      <c r="N6" s="47" t="s">
        <v>324</v>
      </c>
      <c r="O6" s="24" t="s">
        <v>325</v>
      </c>
      <c r="P6" s="5">
        <v>1</v>
      </c>
      <c r="Q6" s="5">
        <v>67.52</v>
      </c>
      <c r="R6" s="5">
        <f t="shared" si="0"/>
        <v>67.52</v>
      </c>
      <c r="S6" s="5"/>
      <c r="T6" s="5"/>
    </row>
    <row r="7" spans="1:20" x14ac:dyDescent="0.25">
      <c r="A7" s="5" t="s">
        <v>138</v>
      </c>
      <c r="B7" s="5" t="s">
        <v>16</v>
      </c>
      <c r="C7" s="5" t="s">
        <v>139</v>
      </c>
      <c r="D7" s="5" t="s">
        <v>137</v>
      </c>
      <c r="E7" s="5" t="s">
        <v>194</v>
      </c>
      <c r="F7" s="5" t="s">
        <v>139</v>
      </c>
      <c r="G7" s="5" t="s">
        <v>195</v>
      </c>
      <c r="H7" s="5" t="s">
        <v>196</v>
      </c>
      <c r="I7" s="5" t="s">
        <v>20</v>
      </c>
      <c r="J7" s="52">
        <v>7493</v>
      </c>
      <c r="K7" s="52">
        <v>5149</v>
      </c>
      <c r="L7" s="61" t="s">
        <v>21</v>
      </c>
      <c r="M7" s="47" t="s">
        <v>338</v>
      </c>
      <c r="N7" s="47" t="s">
        <v>339</v>
      </c>
      <c r="O7" s="24" t="s">
        <v>215</v>
      </c>
      <c r="P7" s="5">
        <v>11</v>
      </c>
      <c r="Q7" s="5">
        <v>67.260000000000005</v>
      </c>
      <c r="R7" s="5">
        <f t="shared" si="0"/>
        <v>739.86</v>
      </c>
      <c r="S7" s="5"/>
      <c r="T7" s="5"/>
    </row>
    <row r="8" spans="1:20" x14ac:dyDescent="0.25">
      <c r="A8" s="5" t="s">
        <v>138</v>
      </c>
      <c r="B8" s="5" t="s">
        <v>16</v>
      </c>
      <c r="C8" s="5" t="s">
        <v>139</v>
      </c>
      <c r="D8" s="5" t="s">
        <v>137</v>
      </c>
      <c r="E8" s="5" t="s">
        <v>194</v>
      </c>
      <c r="F8" s="5" t="s">
        <v>139</v>
      </c>
      <c r="G8" s="5" t="s">
        <v>195</v>
      </c>
      <c r="H8" s="5" t="s">
        <v>248</v>
      </c>
      <c r="I8" s="5" t="s">
        <v>20</v>
      </c>
      <c r="J8" s="50">
        <v>7508</v>
      </c>
      <c r="K8" s="50">
        <v>5163</v>
      </c>
      <c r="L8" s="61" t="s">
        <v>21</v>
      </c>
      <c r="M8" s="50" t="s">
        <v>331</v>
      </c>
      <c r="N8" s="50" t="s">
        <v>332</v>
      </c>
      <c r="O8" s="50" t="s">
        <v>333</v>
      </c>
      <c r="P8" s="50">
        <v>1</v>
      </c>
      <c r="Q8" s="5">
        <v>33.630000000000003</v>
      </c>
      <c r="R8" s="5">
        <f t="shared" si="0"/>
        <v>33.630000000000003</v>
      </c>
      <c r="S8" s="5"/>
      <c r="T8" s="5"/>
    </row>
    <row r="9" spans="1:20" x14ac:dyDescent="0.25">
      <c r="A9" s="5" t="s">
        <v>138</v>
      </c>
      <c r="B9" s="5" t="s">
        <v>16</v>
      </c>
      <c r="C9" s="5" t="s">
        <v>139</v>
      </c>
      <c r="D9" s="5" t="s">
        <v>137</v>
      </c>
      <c r="E9" s="5" t="s">
        <v>194</v>
      </c>
      <c r="F9" s="5" t="s">
        <v>139</v>
      </c>
      <c r="G9" s="5" t="s">
        <v>195</v>
      </c>
      <c r="H9" s="5" t="s">
        <v>187</v>
      </c>
      <c r="I9" s="5" t="s">
        <v>20</v>
      </c>
      <c r="J9" s="52">
        <v>7622</v>
      </c>
      <c r="K9" s="52">
        <v>5259</v>
      </c>
      <c r="L9" s="62" t="s">
        <v>28</v>
      </c>
      <c r="M9" s="47" t="s">
        <v>309</v>
      </c>
      <c r="N9" s="47" t="s">
        <v>310</v>
      </c>
      <c r="O9" s="48" t="s">
        <v>311</v>
      </c>
      <c r="P9" s="5">
        <v>21</v>
      </c>
      <c r="Q9" s="5">
        <v>100.89</v>
      </c>
      <c r="R9" s="5">
        <f t="shared" si="0"/>
        <v>2118.69</v>
      </c>
      <c r="S9" s="5">
        <f>SUM(P9:P10)</f>
        <v>43</v>
      </c>
      <c r="T9" s="5">
        <f>SUM(R9:R10)</f>
        <v>3598.41</v>
      </c>
    </row>
    <row r="10" spans="1:20" x14ac:dyDescent="0.25">
      <c r="A10" s="5" t="s">
        <v>138</v>
      </c>
      <c r="B10" s="5" t="s">
        <v>16</v>
      </c>
      <c r="C10" s="5" t="s">
        <v>139</v>
      </c>
      <c r="D10" s="5" t="s">
        <v>137</v>
      </c>
      <c r="E10" s="5" t="s">
        <v>194</v>
      </c>
      <c r="F10" s="5" t="s">
        <v>139</v>
      </c>
      <c r="G10" s="5" t="s">
        <v>195</v>
      </c>
      <c r="H10" s="5" t="s">
        <v>264</v>
      </c>
      <c r="I10" s="5" t="s">
        <v>20</v>
      </c>
      <c r="J10" s="52">
        <v>7625</v>
      </c>
      <c r="K10" s="52">
        <v>5262</v>
      </c>
      <c r="L10" s="62" t="s">
        <v>28</v>
      </c>
      <c r="M10" s="47" t="s">
        <v>326</v>
      </c>
      <c r="N10" s="47" t="s">
        <v>327</v>
      </c>
      <c r="O10" s="24" t="s">
        <v>267</v>
      </c>
      <c r="P10" s="5">
        <v>22</v>
      </c>
      <c r="Q10" s="5">
        <v>67.260000000000005</v>
      </c>
      <c r="R10" s="5">
        <f t="shared" si="0"/>
        <v>1479.72</v>
      </c>
      <c r="S10" s="5"/>
      <c r="T10" s="5"/>
    </row>
    <row r="11" spans="1:20" x14ac:dyDescent="0.25">
      <c r="P11">
        <f>SUM(P2:P10)</f>
        <v>60</v>
      </c>
      <c r="Q11">
        <f>SUM(Q2:Q10)</f>
        <v>724.44999999999993</v>
      </c>
      <c r="R11">
        <f>SUM(R2:R10)</f>
        <v>4827.3100000000004</v>
      </c>
      <c r="S11">
        <f>SUM(S2:S10)</f>
        <v>60</v>
      </c>
      <c r="T11">
        <f>SUM(T2:T10)</f>
        <v>4827.3099999999995</v>
      </c>
    </row>
  </sheetData>
  <autoFilter ref="A1:R11" xr:uid="{00000000-0001-0000-0900-000000000000}">
    <sortState xmlns:xlrd2="http://schemas.microsoft.com/office/spreadsheetml/2017/richdata2" ref="A2:R11">
      <sortCondition ref="L1:L11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9"/>
  <sheetViews>
    <sheetView workbookViewId="0">
      <selection activeCell="U18" sqref="U18"/>
    </sheetView>
  </sheetViews>
  <sheetFormatPr defaultRowHeight="15" x14ac:dyDescent="0.25"/>
  <cols>
    <col min="1" max="1" width="27.7109375" customWidth="1"/>
    <col min="2" max="17" width="9.140625" hidden="1" customWidth="1"/>
    <col min="19" max="19" width="10.42578125" customWidth="1"/>
    <col min="20" max="20" width="9.5703125" bestFit="1" customWidth="1"/>
  </cols>
  <sheetData>
    <row r="1" spans="1:20" x14ac:dyDescent="0.25">
      <c r="A1" s="3" t="s">
        <v>148</v>
      </c>
      <c r="B1" s="9" t="s">
        <v>149</v>
      </c>
      <c r="C1" s="9" t="s">
        <v>150</v>
      </c>
      <c r="D1" s="9" t="s">
        <v>151</v>
      </c>
      <c r="E1" s="9" t="s">
        <v>152</v>
      </c>
      <c r="F1" s="9" t="s">
        <v>153</v>
      </c>
      <c r="G1" s="9" t="s">
        <v>154</v>
      </c>
      <c r="H1" s="9" t="s">
        <v>155</v>
      </c>
      <c r="I1" s="9" t="s">
        <v>156</v>
      </c>
      <c r="J1" s="9" t="s">
        <v>157</v>
      </c>
      <c r="K1" s="9" t="s">
        <v>158</v>
      </c>
      <c r="L1" s="9" t="s">
        <v>159</v>
      </c>
      <c r="M1" s="9" t="s">
        <v>160</v>
      </c>
      <c r="N1" s="9" t="s">
        <v>161</v>
      </c>
      <c r="O1" s="9" t="s">
        <v>162</v>
      </c>
      <c r="P1" s="9" t="s">
        <v>163</v>
      </c>
      <c r="Q1" s="9" t="s">
        <v>164</v>
      </c>
      <c r="R1" s="10" t="s">
        <v>165</v>
      </c>
      <c r="S1" s="10" t="s">
        <v>354</v>
      </c>
      <c r="T1" s="10" t="s">
        <v>167</v>
      </c>
    </row>
    <row r="2" spans="1:20" x14ac:dyDescent="0.25">
      <c r="A2" s="4" t="s">
        <v>33</v>
      </c>
      <c r="B2" s="5">
        <f>VLOOKUP(A2,Tablica13[[#This Row],[Nakladnik]:[KOL]],8,0)</f>
        <v>105</v>
      </c>
      <c r="C2" s="5">
        <f>VLOOKUP(A2,Tablica13[[#This Row],[Nakladnik]:[CIJENA]],9,0)</f>
        <v>5567</v>
      </c>
      <c r="D2" s="5">
        <f>VLOOKUP(A2,Tablica111[[#This Row],[Nakladnik]:[KOL]],8,0)</f>
        <v>85</v>
      </c>
      <c r="E2" s="5">
        <f>VLOOKUP(A2,'2.'!$L$2:$T$16,9,0)</f>
        <v>5768.9499999999989</v>
      </c>
      <c r="F2" s="5">
        <f>VLOOKUP(A2,Tablica15[[#This Row],[Nakladnik]:[KOL]],8,0)</f>
        <v>130</v>
      </c>
      <c r="G2" s="5">
        <f>VLOOKUP(A2,Tablica15[[#This Row],[Nakladnik]:[CIJENA]],9,0)</f>
        <v>8823.1</v>
      </c>
      <c r="H2" s="5">
        <f>VLOOKUP(A2,Tablica16[[#This Row],[Nakladnik]:[KOL]],8,0)</f>
        <v>95</v>
      </c>
      <c r="I2" s="5">
        <f>VLOOKUP(A2,Tablica16[[#This Row],[Nakladnik]:[CIJENA]],9,0)</f>
        <v>7145.52</v>
      </c>
      <c r="J2" s="5">
        <f>VLOOKUP(A2,Tablica17[[#This Row],[Nakladnik]:[KOL]],8,0)</f>
        <v>3</v>
      </c>
      <c r="K2" s="5">
        <f>VLOOKUP(A2,Tablica17[[#This Row],[Nakladnik]:[CIJENA]],9,0)</f>
        <v>250</v>
      </c>
      <c r="L2" s="5">
        <v>0</v>
      </c>
      <c r="M2" s="5">
        <v>0</v>
      </c>
      <c r="N2" s="5">
        <f>VLOOKUP(A2,Tablica19[[#This Row],[Nakladnik]:[KOL]],8,0)</f>
        <v>9</v>
      </c>
      <c r="O2" s="5">
        <f>VLOOKUP(A2,Tablica19[[#This Row],[Nakladnik]:[CIJENA]],9,0)</f>
        <v>766.63</v>
      </c>
      <c r="P2" s="5">
        <f>VLOOKUP(A2,'8.'!$L$2:$S$2,8,0)</f>
        <v>3</v>
      </c>
      <c r="Q2" s="5">
        <f>VLOOKUP(A2,'8.'!$L$2:$T$2,9,0)</f>
        <v>320.89</v>
      </c>
      <c r="R2" s="5">
        <f t="shared" ref="R2:S8" si="0">SUM(B2,D2,F2,H2,J2,L2,N2,P2)</f>
        <v>430</v>
      </c>
      <c r="S2" s="65">
        <f t="shared" si="0"/>
        <v>28642.09</v>
      </c>
      <c r="T2" s="65">
        <f>(S2*0.05)+S2</f>
        <v>30074.194500000001</v>
      </c>
    </row>
    <row r="3" spans="1:20" x14ac:dyDescent="0.25">
      <c r="A3" s="6" t="s">
        <v>21</v>
      </c>
      <c r="B3" s="5">
        <f>VLOOKUP(A3,'1.'!$L$20:$S$20,8,0)</f>
        <v>21</v>
      </c>
      <c r="C3" s="5">
        <f>VLOOKUP(A3,'1.'!$L$20:$T$20,9,0)</f>
        <v>1258.1100000000001</v>
      </c>
      <c r="D3" s="5">
        <f>VLOOKUP(A3,'2.'!$L$18:$S$18,8,0)</f>
        <v>17</v>
      </c>
      <c r="E3" s="5">
        <f>VLOOKUP(A3,'2.'!$L$18:$T$18,9,0)</f>
        <v>925.50000000000011</v>
      </c>
      <c r="F3" s="5">
        <f>VLOOKUP(A3,'3.'!$L$20:$S$20,8,0)</f>
        <v>26</v>
      </c>
      <c r="G3" s="5">
        <f>VLOOKUP(A3,'3.'!$L$20:$T$20,9,0)</f>
        <v>1604.2000000000003</v>
      </c>
      <c r="H3" s="5">
        <f>VLOOKUP(A3,'4.'!$L$18:$T$18,8,0)</f>
        <v>47</v>
      </c>
      <c r="I3" s="5">
        <f>VLOOKUP(A3,'4.'!$L$18:$T$18,9,0)</f>
        <v>2350.4999999999995</v>
      </c>
      <c r="J3" s="5">
        <f>VLOOKUP(A3,'5.'!$L$5:$S$5,8,0)</f>
        <v>11</v>
      </c>
      <c r="K3" s="5">
        <f>VLOOKUP(A3,'5.'!$L$5:$T$5,9,0)</f>
        <v>692.01</v>
      </c>
      <c r="L3" s="5">
        <f>VLOOKUP(A3,'6.'!$L$2:$S$2,8,0)</f>
        <v>19</v>
      </c>
      <c r="M3" s="5">
        <f>VLOOKUP(A3,'6.'!$L$2:$T$2,9,0)</f>
        <v>1306.02</v>
      </c>
      <c r="N3" s="5">
        <f>VLOOKUP(A3,'7.'!$L$8:$S$8,8,0)</f>
        <v>35</v>
      </c>
      <c r="O3" s="5">
        <f>VLOOKUP(A3,'7.'!$L$8:$T$8,9,0)</f>
        <v>2179.13</v>
      </c>
      <c r="P3" s="5">
        <f>VLOOKUP(A3,'8.'!$L$5:$S$5,8,0)</f>
        <v>14</v>
      </c>
      <c r="Q3" s="5">
        <f>VLOOKUP(A3,'8.'!$L$5:$T$5,9,0)</f>
        <v>908.01</v>
      </c>
      <c r="R3" s="5">
        <f t="shared" si="0"/>
        <v>190</v>
      </c>
      <c r="S3" s="65">
        <f t="shared" si="0"/>
        <v>11223.480000000001</v>
      </c>
      <c r="T3" s="65">
        <f t="shared" ref="T3:T8" si="1">(S3*0.05)+S3</f>
        <v>11784.654000000002</v>
      </c>
    </row>
    <row r="4" spans="1:20" x14ac:dyDescent="0.25">
      <c r="A4" s="4" t="s">
        <v>168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f>VLOOKUP(A4,Tablica17[[#This Row],[Nakladnik]:[KOL]],8,0)</f>
        <v>15</v>
      </c>
      <c r="K4" s="5">
        <f>VLOOKUP(A4,Tablica17[[#This Row],[Nakladnik]:[CIJENA]],9,0)</f>
        <v>1415.4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f t="shared" si="0"/>
        <v>15</v>
      </c>
      <c r="S4" s="65">
        <f t="shared" si="0"/>
        <v>1415.4</v>
      </c>
      <c r="T4" s="65">
        <f t="shared" si="1"/>
        <v>1486.17</v>
      </c>
    </row>
    <row r="5" spans="1:20" x14ac:dyDescent="0.25">
      <c r="A5" s="4" t="s">
        <v>28</v>
      </c>
      <c r="B5" s="5">
        <f>VLOOKUP(A5,'1.'!$L$24:$S$24,8,0)</f>
        <v>21</v>
      </c>
      <c r="C5" s="5">
        <f>VLOOKUP(A5,'1.'!$L$24:$T$24,9,0)</f>
        <v>1295.7000000000003</v>
      </c>
      <c r="D5" s="5">
        <f>VLOOKUP(A5,'2.'!$L$22:$S$22,8,0)</f>
        <v>17</v>
      </c>
      <c r="E5" s="5">
        <f>VLOOKUP(A5,'2.'!$L$22:$T$22,9,0)</f>
        <v>1048.9000000000001</v>
      </c>
      <c r="F5" s="5">
        <f>VLOOKUP(A5,'3.'!$L$24:$S$24,8,0)</f>
        <v>26</v>
      </c>
      <c r="G5" s="5">
        <f>VLOOKUP(A5,'3.'!$L$24:$T$24,9,0)</f>
        <v>1604.2000000000003</v>
      </c>
      <c r="H5" s="5">
        <f>VLOOKUP(A5,'4.'!$L$26:$T$26,8,0)</f>
        <v>19</v>
      </c>
      <c r="I5" s="5">
        <f>VLOOKUP(A5,'4.'!$L$26:$T$26,9,0)</f>
        <v>1172.3000000000002</v>
      </c>
      <c r="J5" s="5">
        <f>VLOOKUP(A5,'5.'!$L$6:$S$6,8,0)</f>
        <v>2</v>
      </c>
      <c r="K5" s="5">
        <f>VLOOKUP(A5,'5.'!$L$6:$T$6,9,0)</f>
        <v>125.82</v>
      </c>
      <c r="L5" s="5">
        <f>VLOOKUP(A5,'6.'!$L$7:$S$7,8,0)</f>
        <v>19</v>
      </c>
      <c r="M5" s="5">
        <f>VLOOKUP(A5,'6.'!$L$7:$T$7,9,0)</f>
        <v>1710.31</v>
      </c>
      <c r="N5" s="5">
        <f>VLOOKUP(A5,'7.'!$L$19:$T$19,8,0)</f>
        <v>36</v>
      </c>
      <c r="O5" s="5">
        <f>VLOOKUP(A5,'7.'!$L$19:$T$19,9,0)</f>
        <v>3227.95</v>
      </c>
      <c r="P5" s="5">
        <f>VLOOKUP(A5,'8.'!$L$9:$T$9,8,0)</f>
        <v>43</v>
      </c>
      <c r="Q5" s="5">
        <f>VLOOKUP(A5,'8.'!$L$9:$T$9,9,0)</f>
        <v>3598.41</v>
      </c>
      <c r="R5" s="5">
        <f t="shared" si="0"/>
        <v>183</v>
      </c>
      <c r="S5" s="65">
        <f t="shared" si="0"/>
        <v>13783.59</v>
      </c>
      <c r="T5" s="65">
        <f t="shared" si="1"/>
        <v>14472.7695</v>
      </c>
    </row>
    <row r="6" spans="1:20" x14ac:dyDescent="0.25">
      <c r="A6" s="4" t="s">
        <v>169</v>
      </c>
      <c r="B6" s="5">
        <f>VLOOKUP(A6,'1.'!$L$17:$S$19,8,0)</f>
        <v>4</v>
      </c>
      <c r="C6" s="5">
        <f>VLOOKUP(A6,'1.'!$L$17:$T$17,9,0)</f>
        <v>239.6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f t="shared" si="0"/>
        <v>4</v>
      </c>
      <c r="S6" s="65">
        <f t="shared" si="0"/>
        <v>239.6</v>
      </c>
      <c r="T6" s="65">
        <f t="shared" si="1"/>
        <v>251.57999999999998</v>
      </c>
    </row>
    <row r="7" spans="1:20" x14ac:dyDescent="0.25">
      <c r="A7" s="7" t="s">
        <v>170</v>
      </c>
      <c r="B7" s="5">
        <v>0</v>
      </c>
      <c r="C7" s="5">
        <v>0</v>
      </c>
      <c r="D7" s="5">
        <v>0</v>
      </c>
      <c r="E7" s="5">
        <v>0</v>
      </c>
      <c r="F7" s="5">
        <f>VLOOKUP(A7,'3.'!$L$17:$S$17,8,0)</f>
        <v>7</v>
      </c>
      <c r="G7" s="5">
        <f>VLOOKUP(A7,'3.'!$L$17:$T$17,9,0)</f>
        <v>431.9</v>
      </c>
      <c r="H7" s="5">
        <f>VLOOKUP(A7,'4.'!$L$17:$T$17,8,0)</f>
        <v>1</v>
      </c>
      <c r="I7" s="5">
        <f>VLOOKUP(A7,'4.'!$L$17:$T$17,9,0)</f>
        <v>59.62</v>
      </c>
      <c r="J7" s="5">
        <v>0</v>
      </c>
      <c r="K7" s="5">
        <v>0</v>
      </c>
      <c r="L7" s="5">
        <v>0</v>
      </c>
      <c r="M7" s="5">
        <v>0</v>
      </c>
      <c r="N7" s="5">
        <f>VLOOKUP(A7,Tablica19[[#This Row],[Nakladnik]:[KOL]],8,0)</f>
        <v>3</v>
      </c>
      <c r="O7" s="5">
        <f>VLOOKUP(A7,Tablica19[[#This Row],[Nakladnik]:[CIJENA]],9,0)</f>
        <v>198.60000000000002</v>
      </c>
      <c r="P7" s="5">
        <v>0</v>
      </c>
      <c r="Q7" s="5">
        <v>0</v>
      </c>
      <c r="R7" s="5">
        <f t="shared" si="0"/>
        <v>11</v>
      </c>
      <c r="S7" s="65">
        <f t="shared" si="0"/>
        <v>690.12</v>
      </c>
      <c r="T7" s="65">
        <f t="shared" si="1"/>
        <v>724.62599999999998</v>
      </c>
    </row>
    <row r="8" spans="1:20" x14ac:dyDescent="0.25">
      <c r="A8" s="57" t="s">
        <v>131</v>
      </c>
      <c r="B8" s="5">
        <v>0</v>
      </c>
      <c r="C8" s="5">
        <v>0</v>
      </c>
      <c r="D8" s="5">
        <f>VLOOKUP(A8,'2.'!$L$17:$S$17,8,0)</f>
        <v>16</v>
      </c>
      <c r="E8" s="5">
        <f>VLOOKUP(A8,'2.'!$L$17:$T$17,9,0)</f>
        <v>1120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f t="shared" si="0"/>
        <v>16</v>
      </c>
      <c r="S8" s="65">
        <f t="shared" si="0"/>
        <v>1120</v>
      </c>
      <c r="T8" s="65">
        <f t="shared" si="1"/>
        <v>1176</v>
      </c>
    </row>
    <row r="9" spans="1:20" x14ac:dyDescent="0.25">
      <c r="A9" s="8" t="s">
        <v>171</v>
      </c>
      <c r="B9" s="5">
        <f>SUM(B2:B8)</f>
        <v>151</v>
      </c>
      <c r="C9" s="5">
        <f>SUM(C1:C8)</f>
        <v>8360.4100000000017</v>
      </c>
      <c r="D9" s="5">
        <f t="shared" ref="D9:I9" si="2">SUM(D2:D8)</f>
        <v>135</v>
      </c>
      <c r="E9" s="5">
        <f t="shared" si="2"/>
        <v>8863.3499999999985</v>
      </c>
      <c r="F9" s="5">
        <f t="shared" si="2"/>
        <v>189</v>
      </c>
      <c r="G9" s="5">
        <f t="shared" si="2"/>
        <v>12463.400000000001</v>
      </c>
      <c r="H9" s="5">
        <f t="shared" si="2"/>
        <v>162</v>
      </c>
      <c r="I9" s="5">
        <f t="shared" si="2"/>
        <v>10727.94</v>
      </c>
      <c r="J9" s="5">
        <f t="shared" ref="J9:Q9" si="3">SUM(J2:J8)</f>
        <v>31</v>
      </c>
      <c r="K9" s="5">
        <f t="shared" si="3"/>
        <v>2483.23</v>
      </c>
      <c r="L9" s="5">
        <f t="shared" si="3"/>
        <v>38</v>
      </c>
      <c r="M9" s="5">
        <f t="shared" si="3"/>
        <v>3016.33</v>
      </c>
      <c r="N9" s="5">
        <f t="shared" si="3"/>
        <v>83</v>
      </c>
      <c r="O9" s="5">
        <f t="shared" si="3"/>
        <v>6372.31</v>
      </c>
      <c r="P9" s="5">
        <f t="shared" si="3"/>
        <v>60</v>
      </c>
      <c r="Q9" s="5">
        <f t="shared" si="3"/>
        <v>4827.3099999999995</v>
      </c>
      <c r="R9" s="5">
        <f>SUM(R2:R8)</f>
        <v>849</v>
      </c>
      <c r="S9" s="65">
        <f>SUM(S2:S8)</f>
        <v>57114.28</v>
      </c>
      <c r="T9" s="65">
        <f>(S9*0.05)+S9</f>
        <v>59969.993999999999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3"/>
  <sheetViews>
    <sheetView topLeftCell="K1" workbookViewId="0">
      <selection activeCell="F18" sqref="F18"/>
    </sheetView>
  </sheetViews>
  <sheetFormatPr defaultColWidth="11.42578125" defaultRowHeight="15" x14ac:dyDescent="0.25"/>
  <cols>
    <col min="1" max="1" width="12.28515625" customWidth="1"/>
    <col min="2" max="2" width="5" customWidth="1"/>
    <col min="3" max="3" width="27.7109375" customWidth="1"/>
    <col min="4" max="4" width="21.140625" customWidth="1"/>
    <col min="5" max="5" width="22.140625" bestFit="1" customWidth="1"/>
    <col min="6" max="6" width="49.28515625" customWidth="1"/>
    <col min="7" max="7" width="11.5703125" customWidth="1"/>
    <col min="8" max="8" width="17.140625" customWidth="1"/>
    <col min="9" max="9" width="30.42578125" customWidth="1"/>
    <col min="10" max="10" width="9.85546875" customWidth="1"/>
    <col min="11" max="11" width="6.140625" customWidth="1"/>
    <col min="12" max="12" width="9.42578125" customWidth="1"/>
    <col min="13" max="13" width="41.140625" customWidth="1"/>
    <col min="14" max="14" width="70.7109375" customWidth="1"/>
    <col min="15" max="15" width="83.7109375" customWidth="1"/>
    <col min="16" max="16" width="25.28515625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147</v>
      </c>
      <c r="R1" t="s">
        <v>146</v>
      </c>
    </row>
    <row r="2" spans="1:18" x14ac:dyDescent="0.25">
      <c r="A2" t="s">
        <v>138</v>
      </c>
      <c r="B2" t="s">
        <v>16</v>
      </c>
      <c r="C2" t="s">
        <v>139</v>
      </c>
      <c r="D2" t="s">
        <v>137</v>
      </c>
      <c r="E2" t="s">
        <v>26</v>
      </c>
      <c r="F2" t="s">
        <v>139</v>
      </c>
      <c r="G2" t="s">
        <v>29</v>
      </c>
      <c r="H2" t="s">
        <v>19</v>
      </c>
      <c r="I2" t="s">
        <v>20</v>
      </c>
      <c r="J2" t="s">
        <v>98</v>
      </c>
      <c r="K2" t="s">
        <v>99</v>
      </c>
      <c r="L2" t="s">
        <v>33</v>
      </c>
      <c r="M2" t="s">
        <v>100</v>
      </c>
      <c r="N2" t="s">
        <v>101</v>
      </c>
      <c r="O2" t="s">
        <v>102</v>
      </c>
      <c r="P2">
        <v>17</v>
      </c>
      <c r="R2">
        <f>Tablica1[[#This Row],[Procjena broja udžbenika]]*Tablica1[[#This Row],[Cijena katalog]]</f>
        <v>0</v>
      </c>
    </row>
    <row r="3" spans="1:18" x14ac:dyDescent="0.25">
      <c r="A3" t="s">
        <v>138</v>
      </c>
      <c r="B3" t="s">
        <v>16</v>
      </c>
      <c r="C3" t="s">
        <v>139</v>
      </c>
      <c r="D3" t="s">
        <v>137</v>
      </c>
      <c r="E3" t="s">
        <v>26</v>
      </c>
      <c r="F3" t="s">
        <v>139</v>
      </c>
      <c r="G3" t="s">
        <v>29</v>
      </c>
      <c r="H3" t="s">
        <v>19</v>
      </c>
      <c r="I3" t="s">
        <v>20</v>
      </c>
      <c r="J3" t="s">
        <v>103</v>
      </c>
      <c r="K3" t="s">
        <v>99</v>
      </c>
      <c r="L3" t="s">
        <v>33</v>
      </c>
      <c r="M3" t="s">
        <v>104</v>
      </c>
      <c r="N3" t="s">
        <v>105</v>
      </c>
      <c r="O3" t="s">
        <v>102</v>
      </c>
      <c r="P3">
        <v>17</v>
      </c>
      <c r="R3">
        <f>Tablica1[[#This Row],[Procjena broja udžbenika]]*Tablica1[[#This Row],[Cijena katalog]]</f>
        <v>0</v>
      </c>
    </row>
    <row r="4" spans="1:18" x14ac:dyDescent="0.25">
      <c r="A4" t="s">
        <v>138</v>
      </c>
      <c r="B4" t="s">
        <v>16</v>
      </c>
      <c r="C4" t="s">
        <v>139</v>
      </c>
      <c r="D4" t="s">
        <v>137</v>
      </c>
      <c r="E4" t="s">
        <v>26</v>
      </c>
      <c r="F4" t="s">
        <v>139</v>
      </c>
      <c r="G4" t="s">
        <v>29</v>
      </c>
      <c r="H4" t="s">
        <v>22</v>
      </c>
      <c r="I4" t="s">
        <v>20</v>
      </c>
      <c r="J4" t="s">
        <v>87</v>
      </c>
      <c r="K4" t="s">
        <v>88</v>
      </c>
      <c r="L4" t="s">
        <v>33</v>
      </c>
      <c r="M4" t="s">
        <v>89</v>
      </c>
      <c r="N4" t="s">
        <v>90</v>
      </c>
      <c r="O4" t="s">
        <v>91</v>
      </c>
      <c r="P4">
        <v>17</v>
      </c>
      <c r="R4">
        <f>Tablica1[[#This Row],[Procjena broja udžbenika]]*Tablica1[[#This Row],[Cijena katalog]]</f>
        <v>0</v>
      </c>
    </row>
    <row r="5" spans="1:18" x14ac:dyDescent="0.25">
      <c r="A5" t="s">
        <v>138</v>
      </c>
      <c r="B5" t="s">
        <v>16</v>
      </c>
      <c r="C5" t="s">
        <v>139</v>
      </c>
      <c r="D5" t="s">
        <v>137</v>
      </c>
      <c r="E5" t="s">
        <v>26</v>
      </c>
      <c r="F5" t="s">
        <v>139</v>
      </c>
      <c r="G5" t="s">
        <v>29</v>
      </c>
      <c r="H5" t="s">
        <v>22</v>
      </c>
      <c r="I5" t="s">
        <v>20</v>
      </c>
      <c r="J5" t="s">
        <v>92</v>
      </c>
      <c r="K5" t="s">
        <v>88</v>
      </c>
      <c r="L5" t="s">
        <v>33</v>
      </c>
      <c r="M5" t="s">
        <v>93</v>
      </c>
      <c r="N5" t="s">
        <v>90</v>
      </c>
      <c r="O5" t="s">
        <v>91</v>
      </c>
      <c r="P5">
        <v>17</v>
      </c>
      <c r="R5">
        <f>Tablica1[[#This Row],[Procjena broja udžbenika]]*Tablica1[[#This Row],[Cijena katalog]]</f>
        <v>0</v>
      </c>
    </row>
    <row r="6" spans="1:18" x14ac:dyDescent="0.25">
      <c r="A6" t="s">
        <v>138</v>
      </c>
      <c r="B6" t="s">
        <v>16</v>
      </c>
      <c r="C6" t="s">
        <v>139</v>
      </c>
      <c r="D6" t="s">
        <v>137</v>
      </c>
      <c r="E6" t="s">
        <v>26</v>
      </c>
      <c r="F6" t="s">
        <v>139</v>
      </c>
      <c r="G6" t="s">
        <v>29</v>
      </c>
      <c r="H6" t="s">
        <v>23</v>
      </c>
      <c r="I6" t="s">
        <v>20</v>
      </c>
      <c r="J6" t="s">
        <v>94</v>
      </c>
      <c r="K6" t="s">
        <v>95</v>
      </c>
      <c r="L6" t="s">
        <v>33</v>
      </c>
      <c r="M6" t="s">
        <v>96</v>
      </c>
      <c r="N6" t="s">
        <v>97</v>
      </c>
      <c r="O6" t="s">
        <v>67</v>
      </c>
      <c r="P6">
        <v>17</v>
      </c>
      <c r="R6">
        <f>Tablica1[[#This Row],[Procjena broja udžbenika]]*Tablica1[[#This Row],[Cijena katalog]]</f>
        <v>0</v>
      </c>
    </row>
    <row r="7" spans="1:18" x14ac:dyDescent="0.25">
      <c r="A7" t="s">
        <v>138</v>
      </c>
      <c r="B7" t="s">
        <v>68</v>
      </c>
      <c r="C7" t="s">
        <v>139</v>
      </c>
      <c r="D7" t="s">
        <v>137</v>
      </c>
      <c r="E7" t="s">
        <v>26</v>
      </c>
      <c r="F7" t="s">
        <v>140</v>
      </c>
      <c r="G7" t="s">
        <v>144</v>
      </c>
      <c r="H7" t="s">
        <v>19</v>
      </c>
      <c r="I7" t="s">
        <v>20</v>
      </c>
      <c r="J7" t="s">
        <v>98</v>
      </c>
      <c r="K7" t="s">
        <v>99</v>
      </c>
      <c r="L7" t="s">
        <v>33</v>
      </c>
      <c r="M7" t="s">
        <v>100</v>
      </c>
      <c r="N7" t="s">
        <v>101</v>
      </c>
      <c r="O7" t="s">
        <v>102</v>
      </c>
      <c r="P7">
        <v>2</v>
      </c>
      <c r="R7">
        <f>Tablica1[[#This Row],[Procjena broja udžbenika]]*Tablica1[[#This Row],[Cijena katalog]]</f>
        <v>0</v>
      </c>
    </row>
    <row r="8" spans="1:18" x14ac:dyDescent="0.25">
      <c r="A8" t="s">
        <v>138</v>
      </c>
      <c r="B8" t="s">
        <v>68</v>
      </c>
      <c r="C8" t="s">
        <v>139</v>
      </c>
      <c r="D8" t="s">
        <v>137</v>
      </c>
      <c r="E8" t="s">
        <v>26</v>
      </c>
      <c r="F8" t="s">
        <v>140</v>
      </c>
      <c r="G8" t="s">
        <v>144</v>
      </c>
      <c r="H8" t="s">
        <v>19</v>
      </c>
      <c r="I8" t="s">
        <v>20</v>
      </c>
      <c r="J8" t="s">
        <v>103</v>
      </c>
      <c r="K8" t="s">
        <v>99</v>
      </c>
      <c r="L8" t="s">
        <v>33</v>
      </c>
      <c r="M8" t="s">
        <v>104</v>
      </c>
      <c r="N8" t="s">
        <v>105</v>
      </c>
      <c r="O8" t="s">
        <v>102</v>
      </c>
      <c r="P8">
        <v>2</v>
      </c>
      <c r="R8">
        <f>Tablica1[[#This Row],[Procjena broja udžbenika]]*Tablica1[[#This Row],[Cijena katalog]]</f>
        <v>0</v>
      </c>
    </row>
    <row r="9" spans="1:18" x14ac:dyDescent="0.25">
      <c r="A9" t="s">
        <v>138</v>
      </c>
      <c r="B9" t="s">
        <v>68</v>
      </c>
      <c r="C9" t="s">
        <v>139</v>
      </c>
      <c r="D9" t="s">
        <v>137</v>
      </c>
      <c r="E9" t="s">
        <v>26</v>
      </c>
      <c r="F9" t="s">
        <v>140</v>
      </c>
      <c r="G9" t="s">
        <v>144</v>
      </c>
      <c r="H9" t="s">
        <v>22</v>
      </c>
      <c r="I9" t="s">
        <v>20</v>
      </c>
      <c r="J9" t="s">
        <v>87</v>
      </c>
      <c r="K9" t="s">
        <v>88</v>
      </c>
      <c r="L9" t="s">
        <v>33</v>
      </c>
      <c r="M9" t="s">
        <v>89</v>
      </c>
      <c r="N9" t="s">
        <v>90</v>
      </c>
      <c r="O9" t="s">
        <v>91</v>
      </c>
      <c r="P9">
        <v>2</v>
      </c>
      <c r="R9">
        <f>Tablica1[[#This Row],[Procjena broja udžbenika]]*Tablica1[[#This Row],[Cijena katalog]]</f>
        <v>0</v>
      </c>
    </row>
    <row r="10" spans="1:18" x14ac:dyDescent="0.25">
      <c r="A10" t="s">
        <v>138</v>
      </c>
      <c r="B10" t="s">
        <v>68</v>
      </c>
      <c r="C10" t="s">
        <v>139</v>
      </c>
      <c r="D10" t="s">
        <v>137</v>
      </c>
      <c r="E10" t="s">
        <v>26</v>
      </c>
      <c r="F10" t="s">
        <v>140</v>
      </c>
      <c r="G10" t="s">
        <v>144</v>
      </c>
      <c r="H10" t="s">
        <v>22</v>
      </c>
      <c r="I10" t="s">
        <v>20</v>
      </c>
      <c r="J10" t="s">
        <v>92</v>
      </c>
      <c r="K10" t="s">
        <v>88</v>
      </c>
      <c r="L10" t="s">
        <v>33</v>
      </c>
      <c r="M10" t="s">
        <v>93</v>
      </c>
      <c r="N10" t="s">
        <v>90</v>
      </c>
      <c r="O10" t="s">
        <v>91</v>
      </c>
      <c r="P10">
        <v>2</v>
      </c>
      <c r="R10">
        <f>Tablica1[[#This Row],[Procjena broja udžbenika]]*Tablica1[[#This Row],[Cijena katalog]]</f>
        <v>0</v>
      </c>
    </row>
    <row r="11" spans="1:18" x14ac:dyDescent="0.25">
      <c r="A11" t="s">
        <v>138</v>
      </c>
      <c r="B11" t="s">
        <v>68</v>
      </c>
      <c r="C11" t="s">
        <v>139</v>
      </c>
      <c r="D11" t="s">
        <v>137</v>
      </c>
      <c r="E11" t="s">
        <v>26</v>
      </c>
      <c r="F11" t="s">
        <v>140</v>
      </c>
      <c r="G11" t="s">
        <v>144</v>
      </c>
      <c r="H11" t="s">
        <v>23</v>
      </c>
      <c r="I11" t="s">
        <v>20</v>
      </c>
      <c r="J11" t="s">
        <v>94</v>
      </c>
      <c r="K11" t="s">
        <v>95</v>
      </c>
      <c r="L11" t="s">
        <v>33</v>
      </c>
      <c r="M11" t="s">
        <v>96</v>
      </c>
      <c r="N11" t="s">
        <v>97</v>
      </c>
      <c r="O11" t="s">
        <v>67</v>
      </c>
      <c r="P11">
        <v>2</v>
      </c>
      <c r="R11">
        <f>Tablica1[[#This Row],[Procjena broja udžbenika]]*Tablica1[[#This Row],[Cijena katalog]]</f>
        <v>0</v>
      </c>
    </row>
    <row r="12" spans="1:18" x14ac:dyDescent="0.25">
      <c r="A12" t="s">
        <v>138</v>
      </c>
      <c r="B12" t="s">
        <v>69</v>
      </c>
      <c r="C12" t="s">
        <v>139</v>
      </c>
      <c r="D12" t="s">
        <v>137</v>
      </c>
      <c r="E12" t="s">
        <v>26</v>
      </c>
      <c r="F12" t="s">
        <v>145</v>
      </c>
      <c r="G12" t="s">
        <v>144</v>
      </c>
      <c r="H12" t="s">
        <v>19</v>
      </c>
      <c r="I12" t="s">
        <v>20</v>
      </c>
      <c r="J12" t="s">
        <v>98</v>
      </c>
      <c r="K12" t="s">
        <v>99</v>
      </c>
      <c r="L12" t="s">
        <v>33</v>
      </c>
      <c r="M12" t="s">
        <v>100</v>
      </c>
      <c r="N12" t="s">
        <v>101</v>
      </c>
      <c r="O12" t="s">
        <v>102</v>
      </c>
      <c r="P12">
        <v>2</v>
      </c>
      <c r="R12">
        <f>Tablica1[[#This Row],[Procjena broja udžbenika]]*Tablica1[[#This Row],[Cijena katalog]]</f>
        <v>0</v>
      </c>
    </row>
    <row r="13" spans="1:18" x14ac:dyDescent="0.25">
      <c r="A13" t="s">
        <v>138</v>
      </c>
      <c r="B13" t="s">
        <v>69</v>
      </c>
      <c r="C13" t="s">
        <v>139</v>
      </c>
      <c r="D13" t="s">
        <v>137</v>
      </c>
      <c r="E13" t="s">
        <v>26</v>
      </c>
      <c r="F13" t="s">
        <v>145</v>
      </c>
      <c r="G13" t="s">
        <v>144</v>
      </c>
      <c r="H13" t="s">
        <v>19</v>
      </c>
      <c r="I13" t="s">
        <v>20</v>
      </c>
      <c r="J13" t="s">
        <v>103</v>
      </c>
      <c r="K13" t="s">
        <v>99</v>
      </c>
      <c r="L13" t="s">
        <v>33</v>
      </c>
      <c r="M13" t="s">
        <v>104</v>
      </c>
      <c r="N13" t="s">
        <v>105</v>
      </c>
      <c r="O13" t="s">
        <v>102</v>
      </c>
      <c r="P13">
        <v>2</v>
      </c>
      <c r="R13">
        <f>Tablica1[[#This Row],[Procjena broja udžbenika]]*Tablica1[[#This Row],[Cijena katalog]]</f>
        <v>0</v>
      </c>
    </row>
    <row r="14" spans="1:18" x14ac:dyDescent="0.25">
      <c r="A14" t="s">
        <v>138</v>
      </c>
      <c r="B14" t="s">
        <v>69</v>
      </c>
      <c r="C14" t="s">
        <v>139</v>
      </c>
      <c r="D14" t="s">
        <v>137</v>
      </c>
      <c r="E14" t="s">
        <v>26</v>
      </c>
      <c r="F14" t="s">
        <v>145</v>
      </c>
      <c r="G14" t="s">
        <v>144</v>
      </c>
      <c r="H14" t="s">
        <v>22</v>
      </c>
      <c r="I14" t="s">
        <v>20</v>
      </c>
      <c r="J14" t="s">
        <v>87</v>
      </c>
      <c r="K14" t="s">
        <v>88</v>
      </c>
      <c r="L14" t="s">
        <v>33</v>
      </c>
      <c r="M14" t="s">
        <v>89</v>
      </c>
      <c r="N14" t="s">
        <v>90</v>
      </c>
      <c r="O14" t="s">
        <v>91</v>
      </c>
      <c r="P14">
        <v>2</v>
      </c>
      <c r="R14">
        <f>Tablica1[[#This Row],[Procjena broja udžbenika]]*Tablica1[[#This Row],[Cijena katalog]]</f>
        <v>0</v>
      </c>
    </row>
    <row r="15" spans="1:18" x14ac:dyDescent="0.25">
      <c r="A15" t="s">
        <v>138</v>
      </c>
      <c r="B15" t="s">
        <v>69</v>
      </c>
      <c r="C15" t="s">
        <v>139</v>
      </c>
      <c r="D15" t="s">
        <v>137</v>
      </c>
      <c r="E15" t="s">
        <v>26</v>
      </c>
      <c r="F15" t="s">
        <v>145</v>
      </c>
      <c r="G15" t="s">
        <v>144</v>
      </c>
      <c r="H15" t="s">
        <v>22</v>
      </c>
      <c r="I15" t="s">
        <v>20</v>
      </c>
      <c r="J15" t="s">
        <v>92</v>
      </c>
      <c r="K15" t="s">
        <v>88</v>
      </c>
      <c r="L15" t="s">
        <v>33</v>
      </c>
      <c r="M15" t="s">
        <v>93</v>
      </c>
      <c r="N15" t="s">
        <v>90</v>
      </c>
      <c r="O15" t="s">
        <v>91</v>
      </c>
      <c r="P15">
        <v>2</v>
      </c>
      <c r="R15">
        <f>Tablica1[[#This Row],[Procjena broja udžbenika]]*Tablica1[[#This Row],[Cijena katalog]]</f>
        <v>0</v>
      </c>
    </row>
    <row r="16" spans="1:18" x14ac:dyDescent="0.25">
      <c r="A16" t="s">
        <v>138</v>
      </c>
      <c r="B16" t="s">
        <v>69</v>
      </c>
      <c r="C16" t="s">
        <v>139</v>
      </c>
      <c r="D16" t="s">
        <v>137</v>
      </c>
      <c r="E16" t="s">
        <v>26</v>
      </c>
      <c r="F16" t="s">
        <v>145</v>
      </c>
      <c r="G16" t="s">
        <v>144</v>
      </c>
      <c r="H16" t="s">
        <v>23</v>
      </c>
      <c r="I16" t="s">
        <v>20</v>
      </c>
      <c r="J16" t="s">
        <v>94</v>
      </c>
      <c r="K16" t="s">
        <v>95</v>
      </c>
      <c r="L16" t="s">
        <v>33</v>
      </c>
      <c r="M16" t="s">
        <v>96</v>
      </c>
      <c r="N16" t="s">
        <v>97</v>
      </c>
      <c r="O16" t="s">
        <v>67</v>
      </c>
      <c r="P16">
        <v>2</v>
      </c>
      <c r="R16">
        <f>Tablica1[[#This Row],[Procjena broja udžbenika]]*Tablica1[[#This Row],[Cijena katalog]]</f>
        <v>0</v>
      </c>
    </row>
    <row r="17" spans="1:18" x14ac:dyDescent="0.25">
      <c r="A17" t="s">
        <v>138</v>
      </c>
      <c r="B17" t="s">
        <v>16</v>
      </c>
      <c r="C17" t="s">
        <v>139</v>
      </c>
      <c r="D17" t="s">
        <v>137</v>
      </c>
      <c r="E17" t="s">
        <v>27</v>
      </c>
      <c r="F17" t="s">
        <v>139</v>
      </c>
      <c r="G17" t="s">
        <v>30</v>
      </c>
      <c r="H17" t="s">
        <v>19</v>
      </c>
      <c r="I17" t="s">
        <v>20</v>
      </c>
      <c r="J17" t="s">
        <v>51</v>
      </c>
      <c r="K17" t="s">
        <v>52</v>
      </c>
      <c r="L17" t="s">
        <v>33</v>
      </c>
      <c r="M17" t="s">
        <v>53</v>
      </c>
      <c r="N17" t="s">
        <v>54</v>
      </c>
      <c r="O17" t="s">
        <v>36</v>
      </c>
      <c r="P17">
        <v>15</v>
      </c>
      <c r="R17">
        <f>Tablica1[[#This Row],[Procjena broja udžbenika]]*Tablica1[[#This Row],[Cijena katalog]]</f>
        <v>0</v>
      </c>
    </row>
    <row r="18" spans="1:18" x14ac:dyDescent="0.25">
      <c r="A18" t="s">
        <v>138</v>
      </c>
      <c r="B18" t="s">
        <v>16</v>
      </c>
      <c r="C18" t="s">
        <v>139</v>
      </c>
      <c r="D18" t="s">
        <v>137</v>
      </c>
      <c r="E18" t="s">
        <v>27</v>
      </c>
      <c r="F18" t="s">
        <v>139</v>
      </c>
      <c r="G18" t="s">
        <v>30</v>
      </c>
      <c r="H18" t="s">
        <v>19</v>
      </c>
      <c r="I18" t="s">
        <v>20</v>
      </c>
      <c r="J18" t="s">
        <v>55</v>
      </c>
      <c r="K18" t="s">
        <v>52</v>
      </c>
      <c r="L18" t="s">
        <v>33</v>
      </c>
      <c r="M18" t="s">
        <v>56</v>
      </c>
      <c r="N18" t="s">
        <v>54</v>
      </c>
      <c r="O18" t="s">
        <v>36</v>
      </c>
      <c r="P18">
        <v>15</v>
      </c>
      <c r="R18">
        <f>Tablica1[[#This Row],[Procjena broja udžbenika]]*Tablica1[[#This Row],[Cijena katalog]]</f>
        <v>0</v>
      </c>
    </row>
    <row r="19" spans="1:18" x14ac:dyDescent="0.25">
      <c r="A19" t="s">
        <v>138</v>
      </c>
      <c r="B19" t="s">
        <v>16</v>
      </c>
      <c r="C19" t="s">
        <v>139</v>
      </c>
      <c r="D19" t="s">
        <v>137</v>
      </c>
      <c r="E19" t="s">
        <v>27</v>
      </c>
      <c r="F19" t="s">
        <v>139</v>
      </c>
      <c r="G19" t="s">
        <v>30</v>
      </c>
      <c r="H19" t="s">
        <v>22</v>
      </c>
      <c r="I19" t="s">
        <v>20</v>
      </c>
      <c r="J19" t="s">
        <v>57</v>
      </c>
      <c r="K19" t="s">
        <v>58</v>
      </c>
      <c r="L19" t="s">
        <v>33</v>
      </c>
      <c r="M19" t="s">
        <v>59</v>
      </c>
      <c r="N19" t="s">
        <v>60</v>
      </c>
      <c r="O19" t="s">
        <v>43</v>
      </c>
      <c r="P19">
        <v>15</v>
      </c>
      <c r="R19">
        <f>Tablica1[[#This Row],[Procjena broja udžbenika]]*Tablica1[[#This Row],[Cijena katalog]]</f>
        <v>0</v>
      </c>
    </row>
    <row r="20" spans="1:18" x14ac:dyDescent="0.25">
      <c r="A20" t="s">
        <v>138</v>
      </c>
      <c r="B20" t="s">
        <v>16</v>
      </c>
      <c r="C20" t="s">
        <v>139</v>
      </c>
      <c r="D20" t="s">
        <v>137</v>
      </c>
      <c r="E20" t="s">
        <v>27</v>
      </c>
      <c r="F20" t="s">
        <v>139</v>
      </c>
      <c r="G20" t="s">
        <v>30</v>
      </c>
      <c r="H20" t="s">
        <v>22</v>
      </c>
      <c r="I20" t="s">
        <v>20</v>
      </c>
      <c r="J20" t="s">
        <v>61</v>
      </c>
      <c r="K20" t="s">
        <v>58</v>
      </c>
      <c r="L20" t="s">
        <v>33</v>
      </c>
      <c r="M20" t="s">
        <v>62</v>
      </c>
      <c r="N20" t="s">
        <v>60</v>
      </c>
      <c r="O20" t="s">
        <v>43</v>
      </c>
      <c r="P20">
        <v>15</v>
      </c>
      <c r="R20">
        <f>Tablica1[[#This Row],[Procjena broja udžbenika]]*Tablica1[[#This Row],[Cijena katalog]]</f>
        <v>0</v>
      </c>
    </row>
    <row r="21" spans="1:18" x14ac:dyDescent="0.25">
      <c r="A21" t="s">
        <v>138</v>
      </c>
      <c r="B21" t="s">
        <v>16</v>
      </c>
      <c r="C21" t="s">
        <v>139</v>
      </c>
      <c r="D21" t="s">
        <v>137</v>
      </c>
      <c r="E21" t="s">
        <v>27</v>
      </c>
      <c r="F21" t="s">
        <v>139</v>
      </c>
      <c r="G21" t="s">
        <v>30</v>
      </c>
      <c r="H21" t="s">
        <v>23</v>
      </c>
      <c r="I21" t="s">
        <v>20</v>
      </c>
      <c r="J21" t="s">
        <v>63</v>
      </c>
      <c r="K21" t="s">
        <v>64</v>
      </c>
      <c r="L21" t="s">
        <v>33</v>
      </c>
      <c r="M21" t="s">
        <v>65</v>
      </c>
      <c r="N21" t="s">
        <v>66</v>
      </c>
      <c r="O21" t="s">
        <v>67</v>
      </c>
      <c r="P21">
        <v>15</v>
      </c>
      <c r="R21">
        <f>Tablica1[[#This Row],[Procjena broja udžbenika]]*Tablica1[[#This Row],[Cijena katalog]]</f>
        <v>0</v>
      </c>
    </row>
    <row r="22" spans="1:18" x14ac:dyDescent="0.25">
      <c r="A22" t="s">
        <v>138</v>
      </c>
      <c r="B22" t="s">
        <v>68</v>
      </c>
      <c r="C22" t="s">
        <v>139</v>
      </c>
      <c r="D22" t="s">
        <v>137</v>
      </c>
      <c r="E22" t="s">
        <v>27</v>
      </c>
      <c r="F22" t="s">
        <v>140</v>
      </c>
      <c r="G22" t="s">
        <v>141</v>
      </c>
      <c r="H22" t="s">
        <v>19</v>
      </c>
      <c r="I22" t="s">
        <v>20</v>
      </c>
      <c r="J22" t="s">
        <v>51</v>
      </c>
      <c r="K22" t="s">
        <v>52</v>
      </c>
      <c r="L22" t="s">
        <v>33</v>
      </c>
      <c r="M22" t="s">
        <v>53</v>
      </c>
      <c r="N22" t="s">
        <v>54</v>
      </c>
      <c r="O22" t="s">
        <v>36</v>
      </c>
      <c r="P22">
        <v>1</v>
      </c>
      <c r="R22">
        <f>Tablica1[[#This Row],[Procjena broja udžbenika]]*Tablica1[[#This Row],[Cijena katalog]]</f>
        <v>0</v>
      </c>
    </row>
    <row r="23" spans="1:18" x14ac:dyDescent="0.25">
      <c r="A23" t="s">
        <v>138</v>
      </c>
      <c r="B23" t="s">
        <v>68</v>
      </c>
      <c r="C23" t="s">
        <v>139</v>
      </c>
      <c r="D23" t="s">
        <v>137</v>
      </c>
      <c r="E23" t="s">
        <v>27</v>
      </c>
      <c r="F23" t="s">
        <v>140</v>
      </c>
      <c r="G23" t="s">
        <v>141</v>
      </c>
      <c r="H23" t="s">
        <v>19</v>
      </c>
      <c r="I23" t="s">
        <v>20</v>
      </c>
      <c r="J23" t="s">
        <v>55</v>
      </c>
      <c r="K23" t="s">
        <v>52</v>
      </c>
      <c r="L23" t="s">
        <v>33</v>
      </c>
      <c r="M23" t="s">
        <v>56</v>
      </c>
      <c r="N23" t="s">
        <v>54</v>
      </c>
      <c r="O23" t="s">
        <v>36</v>
      </c>
      <c r="P23">
        <v>1</v>
      </c>
      <c r="R23">
        <f>Tablica1[[#This Row],[Procjena broja udžbenika]]*Tablica1[[#This Row],[Cijena katalog]]</f>
        <v>0</v>
      </c>
    </row>
    <row r="24" spans="1:18" x14ac:dyDescent="0.25">
      <c r="A24" t="s">
        <v>138</v>
      </c>
      <c r="B24" t="s">
        <v>68</v>
      </c>
      <c r="C24" t="s">
        <v>139</v>
      </c>
      <c r="D24" t="s">
        <v>137</v>
      </c>
      <c r="E24" t="s">
        <v>27</v>
      </c>
      <c r="F24" t="s">
        <v>140</v>
      </c>
      <c r="G24" t="s">
        <v>141</v>
      </c>
      <c r="H24" t="s">
        <v>22</v>
      </c>
      <c r="I24" t="s">
        <v>20</v>
      </c>
      <c r="J24" t="s">
        <v>57</v>
      </c>
      <c r="K24" t="s">
        <v>58</v>
      </c>
      <c r="L24" t="s">
        <v>33</v>
      </c>
      <c r="M24" t="s">
        <v>59</v>
      </c>
      <c r="N24" t="s">
        <v>60</v>
      </c>
      <c r="O24" t="s">
        <v>43</v>
      </c>
      <c r="P24">
        <v>1</v>
      </c>
      <c r="R24">
        <f>Tablica1[[#This Row],[Procjena broja udžbenika]]*Tablica1[[#This Row],[Cijena katalog]]</f>
        <v>0</v>
      </c>
    </row>
    <row r="25" spans="1:18" x14ac:dyDescent="0.25">
      <c r="A25" t="s">
        <v>138</v>
      </c>
      <c r="B25" t="s">
        <v>68</v>
      </c>
      <c r="C25" t="s">
        <v>139</v>
      </c>
      <c r="D25" t="s">
        <v>137</v>
      </c>
      <c r="E25" t="s">
        <v>27</v>
      </c>
      <c r="F25" t="s">
        <v>140</v>
      </c>
      <c r="G25" t="s">
        <v>141</v>
      </c>
      <c r="H25" t="s">
        <v>22</v>
      </c>
      <c r="I25" t="s">
        <v>20</v>
      </c>
      <c r="J25" t="s">
        <v>61</v>
      </c>
      <c r="K25" t="s">
        <v>58</v>
      </c>
      <c r="L25" t="s">
        <v>33</v>
      </c>
      <c r="M25" t="s">
        <v>62</v>
      </c>
      <c r="N25" t="s">
        <v>60</v>
      </c>
      <c r="O25" t="s">
        <v>43</v>
      </c>
      <c r="P25">
        <v>1</v>
      </c>
      <c r="R25">
        <f>Tablica1[[#This Row],[Procjena broja udžbenika]]*Tablica1[[#This Row],[Cijena katalog]]</f>
        <v>0</v>
      </c>
    </row>
    <row r="26" spans="1:18" x14ac:dyDescent="0.25">
      <c r="A26" t="s">
        <v>138</v>
      </c>
      <c r="B26" t="s">
        <v>68</v>
      </c>
      <c r="C26" t="s">
        <v>139</v>
      </c>
      <c r="D26" t="s">
        <v>137</v>
      </c>
      <c r="E26" t="s">
        <v>27</v>
      </c>
      <c r="F26" t="s">
        <v>140</v>
      </c>
      <c r="G26" t="s">
        <v>141</v>
      </c>
      <c r="H26" t="s">
        <v>23</v>
      </c>
      <c r="I26" t="s">
        <v>20</v>
      </c>
      <c r="J26" t="s">
        <v>63</v>
      </c>
      <c r="K26" t="s">
        <v>64</v>
      </c>
      <c r="L26" t="s">
        <v>33</v>
      </c>
      <c r="M26" t="s">
        <v>65</v>
      </c>
      <c r="N26" t="s">
        <v>66</v>
      </c>
      <c r="O26" t="s">
        <v>67</v>
      </c>
      <c r="P26">
        <v>1</v>
      </c>
      <c r="R26">
        <f>Tablica1[[#This Row],[Procjena broja udžbenika]]*Tablica1[[#This Row],[Cijena katalog]]</f>
        <v>0</v>
      </c>
    </row>
    <row r="27" spans="1:18" x14ac:dyDescent="0.25">
      <c r="A27" t="s">
        <v>138</v>
      </c>
      <c r="B27" t="s">
        <v>69</v>
      </c>
      <c r="C27" t="s">
        <v>139</v>
      </c>
      <c r="D27" t="s">
        <v>137</v>
      </c>
      <c r="E27" t="s">
        <v>27</v>
      </c>
      <c r="F27" t="s">
        <v>145</v>
      </c>
      <c r="G27" t="s">
        <v>141</v>
      </c>
      <c r="H27" t="s">
        <v>19</v>
      </c>
      <c r="I27" t="s">
        <v>20</v>
      </c>
      <c r="J27" t="s">
        <v>106</v>
      </c>
      <c r="K27" t="s">
        <v>107</v>
      </c>
      <c r="L27" t="s">
        <v>33</v>
      </c>
      <c r="M27" t="s">
        <v>108</v>
      </c>
      <c r="N27" t="s">
        <v>109</v>
      </c>
      <c r="O27" t="s">
        <v>102</v>
      </c>
      <c r="P27">
        <v>1</v>
      </c>
      <c r="R27">
        <f>Tablica1[[#This Row],[Procjena broja udžbenika]]*Tablica1[[#This Row],[Cijena katalog]]</f>
        <v>0</v>
      </c>
    </row>
    <row r="28" spans="1:18" x14ac:dyDescent="0.25">
      <c r="A28" t="s">
        <v>138</v>
      </c>
      <c r="B28" t="s">
        <v>69</v>
      </c>
      <c r="C28" t="s">
        <v>139</v>
      </c>
      <c r="D28" t="s">
        <v>137</v>
      </c>
      <c r="E28" t="s">
        <v>27</v>
      </c>
      <c r="F28" t="s">
        <v>145</v>
      </c>
      <c r="G28" t="s">
        <v>141</v>
      </c>
      <c r="H28" t="s">
        <v>19</v>
      </c>
      <c r="I28" t="s">
        <v>20</v>
      </c>
      <c r="J28" t="s">
        <v>110</v>
      </c>
      <c r="K28" t="s">
        <v>107</v>
      </c>
      <c r="L28" t="s">
        <v>33</v>
      </c>
      <c r="M28" t="s">
        <v>111</v>
      </c>
      <c r="N28" t="s">
        <v>112</v>
      </c>
      <c r="O28" t="s">
        <v>113</v>
      </c>
      <c r="P28">
        <v>1</v>
      </c>
      <c r="R28">
        <f>Tablica1[[#This Row],[Procjena broja udžbenika]]*Tablica1[[#This Row],[Cijena katalog]]</f>
        <v>0</v>
      </c>
    </row>
    <row r="29" spans="1:18" x14ac:dyDescent="0.25">
      <c r="A29" t="s">
        <v>138</v>
      </c>
      <c r="B29" t="s">
        <v>69</v>
      </c>
      <c r="C29" t="s">
        <v>139</v>
      </c>
      <c r="D29" t="s">
        <v>137</v>
      </c>
      <c r="E29" t="s">
        <v>27</v>
      </c>
      <c r="F29" t="s">
        <v>145</v>
      </c>
      <c r="G29" t="s">
        <v>141</v>
      </c>
      <c r="H29" t="s">
        <v>22</v>
      </c>
      <c r="I29" t="s">
        <v>20</v>
      </c>
      <c r="J29" t="s">
        <v>57</v>
      </c>
      <c r="K29" t="s">
        <v>58</v>
      </c>
      <c r="L29" t="s">
        <v>33</v>
      </c>
      <c r="M29" t="s">
        <v>59</v>
      </c>
      <c r="N29" t="s">
        <v>60</v>
      </c>
      <c r="O29" t="s">
        <v>43</v>
      </c>
      <c r="P29">
        <v>1</v>
      </c>
      <c r="R29">
        <f>Tablica1[[#This Row],[Procjena broja udžbenika]]*Tablica1[[#This Row],[Cijena katalog]]</f>
        <v>0</v>
      </c>
    </row>
    <row r="30" spans="1:18" x14ac:dyDescent="0.25">
      <c r="A30" t="s">
        <v>138</v>
      </c>
      <c r="B30" t="s">
        <v>69</v>
      </c>
      <c r="C30" t="s">
        <v>139</v>
      </c>
      <c r="D30" t="s">
        <v>137</v>
      </c>
      <c r="E30" t="s">
        <v>27</v>
      </c>
      <c r="F30" t="s">
        <v>145</v>
      </c>
      <c r="G30" t="s">
        <v>141</v>
      </c>
      <c r="H30" t="s">
        <v>22</v>
      </c>
      <c r="I30" t="s">
        <v>20</v>
      </c>
      <c r="J30" t="s">
        <v>61</v>
      </c>
      <c r="K30" t="s">
        <v>58</v>
      </c>
      <c r="L30" t="s">
        <v>33</v>
      </c>
      <c r="M30" t="s">
        <v>62</v>
      </c>
      <c r="N30" t="s">
        <v>60</v>
      </c>
      <c r="O30" t="s">
        <v>43</v>
      </c>
      <c r="P30">
        <v>1</v>
      </c>
      <c r="R30">
        <f>Tablica1[[#This Row],[Procjena broja udžbenika]]*Tablica1[[#This Row],[Cijena katalog]]</f>
        <v>0</v>
      </c>
    </row>
    <row r="31" spans="1:18" x14ac:dyDescent="0.25">
      <c r="A31" t="s">
        <v>138</v>
      </c>
      <c r="B31" t="s">
        <v>69</v>
      </c>
      <c r="C31" t="s">
        <v>139</v>
      </c>
      <c r="D31" t="s">
        <v>137</v>
      </c>
      <c r="E31" t="s">
        <v>27</v>
      </c>
      <c r="F31" t="s">
        <v>145</v>
      </c>
      <c r="G31" t="s">
        <v>141</v>
      </c>
      <c r="H31" t="s">
        <v>23</v>
      </c>
      <c r="I31" t="s">
        <v>20</v>
      </c>
      <c r="J31" t="s">
        <v>63</v>
      </c>
      <c r="K31" t="s">
        <v>64</v>
      </c>
      <c r="L31" t="s">
        <v>33</v>
      </c>
      <c r="M31" t="s">
        <v>65</v>
      </c>
      <c r="N31" t="s">
        <v>66</v>
      </c>
      <c r="O31" t="s">
        <v>67</v>
      </c>
      <c r="P31">
        <v>1</v>
      </c>
      <c r="R31">
        <f>Tablica1[[#This Row],[Procjena broja udžbenika]]*Tablica1[[#This Row],[Cijena katalog]]</f>
        <v>0</v>
      </c>
    </row>
    <row r="32" spans="1:18" x14ac:dyDescent="0.25">
      <c r="A32" t="s">
        <v>138</v>
      </c>
      <c r="B32" t="s">
        <v>16</v>
      </c>
      <c r="C32" t="s">
        <v>139</v>
      </c>
      <c r="D32" t="s">
        <v>137</v>
      </c>
      <c r="E32" t="s">
        <v>27</v>
      </c>
      <c r="F32" t="s">
        <v>114</v>
      </c>
      <c r="G32" t="s">
        <v>114</v>
      </c>
      <c r="H32" t="s">
        <v>129</v>
      </c>
      <c r="I32" t="s">
        <v>130</v>
      </c>
      <c r="J32" t="s">
        <v>132</v>
      </c>
      <c r="K32" t="s">
        <v>133</v>
      </c>
      <c r="L32" t="s">
        <v>131</v>
      </c>
      <c r="M32" t="s">
        <v>134</v>
      </c>
      <c r="N32" t="s">
        <v>135</v>
      </c>
      <c r="O32" t="s">
        <v>136</v>
      </c>
      <c r="P32">
        <v>16</v>
      </c>
      <c r="R32">
        <f>Tablica1[[#This Row],[Procjena broja udžbenika]]*Tablica1[[#This Row],[Cijena katalog]]</f>
        <v>0</v>
      </c>
    </row>
    <row r="33" spans="1:18" x14ac:dyDescent="0.25">
      <c r="A33" t="s">
        <v>138</v>
      </c>
      <c r="B33" t="s">
        <v>16</v>
      </c>
      <c r="C33" t="s">
        <v>139</v>
      </c>
      <c r="D33" t="s">
        <v>137</v>
      </c>
      <c r="E33" t="s">
        <v>24</v>
      </c>
      <c r="F33" t="s">
        <v>139</v>
      </c>
      <c r="G33" t="s">
        <v>25</v>
      </c>
      <c r="H33" t="s">
        <v>19</v>
      </c>
      <c r="I33" t="s">
        <v>20</v>
      </c>
      <c r="J33" t="s">
        <v>31</v>
      </c>
      <c r="K33" t="s">
        <v>32</v>
      </c>
      <c r="L33" t="s">
        <v>33</v>
      </c>
      <c r="M33" t="s">
        <v>34</v>
      </c>
      <c r="N33" t="s">
        <v>35</v>
      </c>
      <c r="O33" t="s">
        <v>36</v>
      </c>
      <c r="P33">
        <v>21</v>
      </c>
      <c r="R33">
        <f>Tablica1[[#This Row],[Procjena broja udžbenika]]*Tablica1[[#This Row],[Cijena katalog]]</f>
        <v>0</v>
      </c>
    </row>
    <row r="34" spans="1:18" x14ac:dyDescent="0.25">
      <c r="A34" t="s">
        <v>138</v>
      </c>
      <c r="B34" t="s">
        <v>16</v>
      </c>
      <c r="C34" t="s">
        <v>139</v>
      </c>
      <c r="D34" t="s">
        <v>137</v>
      </c>
      <c r="E34" t="s">
        <v>24</v>
      </c>
      <c r="F34" t="s">
        <v>139</v>
      </c>
      <c r="G34" t="s">
        <v>25</v>
      </c>
      <c r="H34" t="s">
        <v>19</v>
      </c>
      <c r="I34" t="s">
        <v>20</v>
      </c>
      <c r="J34" t="s">
        <v>37</v>
      </c>
      <c r="K34" t="s">
        <v>32</v>
      </c>
      <c r="L34" t="s">
        <v>33</v>
      </c>
      <c r="M34" t="s">
        <v>38</v>
      </c>
      <c r="N34" t="s">
        <v>35</v>
      </c>
      <c r="O34" t="s">
        <v>36</v>
      </c>
      <c r="P34">
        <v>21</v>
      </c>
      <c r="R34">
        <f>Tablica1[[#This Row],[Procjena broja udžbenika]]*Tablica1[[#This Row],[Cijena katalog]]</f>
        <v>0</v>
      </c>
    </row>
    <row r="35" spans="1:18" x14ac:dyDescent="0.25">
      <c r="A35" t="s">
        <v>138</v>
      </c>
      <c r="B35" t="s">
        <v>16</v>
      </c>
      <c r="C35" t="s">
        <v>139</v>
      </c>
      <c r="D35" t="s">
        <v>137</v>
      </c>
      <c r="E35" t="s">
        <v>24</v>
      </c>
      <c r="F35" t="s">
        <v>139</v>
      </c>
      <c r="G35" t="s">
        <v>25</v>
      </c>
      <c r="H35" t="s">
        <v>22</v>
      </c>
      <c r="I35" t="s">
        <v>20</v>
      </c>
      <c r="J35" t="s">
        <v>39</v>
      </c>
      <c r="K35" t="s">
        <v>40</v>
      </c>
      <c r="L35" t="s">
        <v>33</v>
      </c>
      <c r="M35" t="s">
        <v>41</v>
      </c>
      <c r="N35" t="s">
        <v>42</v>
      </c>
      <c r="O35" t="s">
        <v>43</v>
      </c>
      <c r="P35">
        <v>21</v>
      </c>
      <c r="R35">
        <f>Tablica1[[#This Row],[Procjena broja udžbenika]]*Tablica1[[#This Row],[Cijena katalog]]</f>
        <v>0</v>
      </c>
    </row>
    <row r="36" spans="1:18" x14ac:dyDescent="0.25">
      <c r="A36" t="s">
        <v>138</v>
      </c>
      <c r="B36" t="s">
        <v>16</v>
      </c>
      <c r="C36" t="s">
        <v>139</v>
      </c>
      <c r="D36" t="s">
        <v>137</v>
      </c>
      <c r="E36" t="s">
        <v>24</v>
      </c>
      <c r="F36" t="s">
        <v>139</v>
      </c>
      <c r="G36" t="s">
        <v>25</v>
      </c>
      <c r="H36" t="s">
        <v>22</v>
      </c>
      <c r="I36" t="s">
        <v>20</v>
      </c>
      <c r="J36" t="s">
        <v>44</v>
      </c>
      <c r="K36" t="s">
        <v>40</v>
      </c>
      <c r="L36" t="s">
        <v>33</v>
      </c>
      <c r="M36" t="s">
        <v>45</v>
      </c>
      <c r="N36" t="s">
        <v>42</v>
      </c>
      <c r="O36" t="s">
        <v>43</v>
      </c>
      <c r="P36">
        <v>21</v>
      </c>
      <c r="R36">
        <f>Tablica1[[#This Row],[Procjena broja udžbenika]]*Tablica1[[#This Row],[Cijena katalog]]</f>
        <v>0</v>
      </c>
    </row>
    <row r="37" spans="1:18" x14ac:dyDescent="0.25">
      <c r="A37" t="s">
        <v>138</v>
      </c>
      <c r="B37" t="s">
        <v>16</v>
      </c>
      <c r="C37" t="s">
        <v>139</v>
      </c>
      <c r="D37" t="s">
        <v>137</v>
      </c>
      <c r="E37" t="s">
        <v>24</v>
      </c>
      <c r="F37" t="s">
        <v>139</v>
      </c>
      <c r="G37" t="s">
        <v>25</v>
      </c>
      <c r="H37" t="s">
        <v>23</v>
      </c>
      <c r="I37" t="s">
        <v>20</v>
      </c>
      <c r="J37" t="s">
        <v>46</v>
      </c>
      <c r="K37" t="s">
        <v>47</v>
      </c>
      <c r="L37" t="s">
        <v>33</v>
      </c>
      <c r="M37" t="s">
        <v>48</v>
      </c>
      <c r="N37" t="s">
        <v>49</v>
      </c>
      <c r="O37" t="s">
        <v>50</v>
      </c>
      <c r="P37">
        <v>21</v>
      </c>
      <c r="R37">
        <f>Tablica1[[#This Row],[Procjena broja udžbenika]]*Tablica1[[#This Row],[Cijena katalog]]</f>
        <v>0</v>
      </c>
    </row>
    <row r="38" spans="1:18" x14ac:dyDescent="0.25">
      <c r="A38" t="s">
        <v>138</v>
      </c>
      <c r="B38" t="s">
        <v>68</v>
      </c>
      <c r="C38" t="s">
        <v>139</v>
      </c>
      <c r="D38" t="s">
        <v>137</v>
      </c>
      <c r="E38" t="s">
        <v>24</v>
      </c>
      <c r="F38" t="s">
        <v>140</v>
      </c>
      <c r="G38" t="s">
        <v>142</v>
      </c>
      <c r="H38" t="s">
        <v>19</v>
      </c>
      <c r="I38" t="s">
        <v>20</v>
      </c>
      <c r="J38" t="s">
        <v>31</v>
      </c>
      <c r="K38" t="s">
        <v>32</v>
      </c>
      <c r="L38" t="s">
        <v>33</v>
      </c>
      <c r="M38" t="s">
        <v>34</v>
      </c>
      <c r="N38" t="s">
        <v>35</v>
      </c>
      <c r="O38" t="s">
        <v>36</v>
      </c>
      <c r="P38">
        <v>2</v>
      </c>
      <c r="R38">
        <f>Tablica1[[#This Row],[Procjena broja udžbenika]]*Tablica1[[#This Row],[Cijena katalog]]</f>
        <v>0</v>
      </c>
    </row>
    <row r="39" spans="1:18" x14ac:dyDescent="0.25">
      <c r="A39" t="s">
        <v>138</v>
      </c>
      <c r="B39" t="s">
        <v>68</v>
      </c>
      <c r="C39" t="s">
        <v>139</v>
      </c>
      <c r="D39" t="s">
        <v>137</v>
      </c>
      <c r="E39" t="s">
        <v>24</v>
      </c>
      <c r="F39" t="s">
        <v>140</v>
      </c>
      <c r="G39" t="s">
        <v>142</v>
      </c>
      <c r="H39" t="s">
        <v>19</v>
      </c>
      <c r="I39" t="s">
        <v>20</v>
      </c>
      <c r="J39" t="s">
        <v>37</v>
      </c>
      <c r="K39" t="s">
        <v>32</v>
      </c>
      <c r="L39" t="s">
        <v>33</v>
      </c>
      <c r="M39" t="s">
        <v>38</v>
      </c>
      <c r="N39" t="s">
        <v>35</v>
      </c>
      <c r="O39" t="s">
        <v>36</v>
      </c>
      <c r="P39">
        <v>2</v>
      </c>
      <c r="R39">
        <f>Tablica1[[#This Row],[Procjena broja udžbenika]]*Tablica1[[#This Row],[Cijena katalog]]</f>
        <v>0</v>
      </c>
    </row>
    <row r="40" spans="1:18" x14ac:dyDescent="0.25">
      <c r="A40" t="s">
        <v>138</v>
      </c>
      <c r="B40" t="s">
        <v>68</v>
      </c>
      <c r="C40" t="s">
        <v>139</v>
      </c>
      <c r="D40" t="s">
        <v>137</v>
      </c>
      <c r="E40" t="s">
        <v>24</v>
      </c>
      <c r="F40" t="s">
        <v>140</v>
      </c>
      <c r="G40" t="s">
        <v>142</v>
      </c>
      <c r="H40" t="s">
        <v>22</v>
      </c>
      <c r="I40" t="s">
        <v>20</v>
      </c>
      <c r="J40" t="s">
        <v>39</v>
      </c>
      <c r="K40" t="s">
        <v>40</v>
      </c>
      <c r="L40" t="s">
        <v>33</v>
      </c>
      <c r="M40" t="s">
        <v>41</v>
      </c>
      <c r="N40" t="s">
        <v>42</v>
      </c>
      <c r="O40" t="s">
        <v>43</v>
      </c>
      <c r="P40">
        <v>2</v>
      </c>
      <c r="R40">
        <f>Tablica1[[#This Row],[Procjena broja udžbenika]]*Tablica1[[#This Row],[Cijena katalog]]</f>
        <v>0</v>
      </c>
    </row>
    <row r="41" spans="1:18" x14ac:dyDescent="0.25">
      <c r="A41" t="s">
        <v>138</v>
      </c>
      <c r="B41" t="s">
        <v>68</v>
      </c>
      <c r="C41" t="s">
        <v>139</v>
      </c>
      <c r="D41" t="s">
        <v>137</v>
      </c>
      <c r="E41" t="s">
        <v>24</v>
      </c>
      <c r="F41" t="s">
        <v>140</v>
      </c>
      <c r="G41" t="s">
        <v>142</v>
      </c>
      <c r="H41" t="s">
        <v>22</v>
      </c>
      <c r="I41" t="s">
        <v>20</v>
      </c>
      <c r="J41" t="s">
        <v>44</v>
      </c>
      <c r="K41" t="s">
        <v>40</v>
      </c>
      <c r="L41" t="s">
        <v>33</v>
      </c>
      <c r="M41" t="s">
        <v>45</v>
      </c>
      <c r="N41" t="s">
        <v>42</v>
      </c>
      <c r="O41" t="s">
        <v>43</v>
      </c>
      <c r="P41">
        <v>2</v>
      </c>
      <c r="R41">
        <f>Tablica1[[#This Row],[Procjena broja udžbenika]]*Tablica1[[#This Row],[Cijena katalog]]</f>
        <v>0</v>
      </c>
    </row>
    <row r="42" spans="1:18" x14ac:dyDescent="0.25">
      <c r="A42" t="s">
        <v>138</v>
      </c>
      <c r="B42" t="s">
        <v>68</v>
      </c>
      <c r="C42" t="s">
        <v>139</v>
      </c>
      <c r="D42" t="s">
        <v>137</v>
      </c>
      <c r="E42" t="s">
        <v>24</v>
      </c>
      <c r="F42" t="s">
        <v>140</v>
      </c>
      <c r="G42" t="s">
        <v>142</v>
      </c>
      <c r="H42" t="s">
        <v>23</v>
      </c>
      <c r="I42" t="s">
        <v>20</v>
      </c>
      <c r="J42" t="s">
        <v>46</v>
      </c>
      <c r="K42" t="s">
        <v>47</v>
      </c>
      <c r="L42" t="s">
        <v>33</v>
      </c>
      <c r="M42" t="s">
        <v>48</v>
      </c>
      <c r="N42" t="s">
        <v>49</v>
      </c>
      <c r="O42" t="s">
        <v>50</v>
      </c>
      <c r="P42">
        <v>2</v>
      </c>
      <c r="R42">
        <f>Tablica1[[#This Row],[Procjena broja udžbenika]]*Tablica1[[#This Row],[Cijena katalog]]</f>
        <v>0</v>
      </c>
    </row>
    <row r="43" spans="1:18" x14ac:dyDescent="0.25">
      <c r="A43" t="s">
        <v>138</v>
      </c>
      <c r="B43" t="s">
        <v>69</v>
      </c>
      <c r="C43" t="s">
        <v>139</v>
      </c>
      <c r="D43" t="s">
        <v>137</v>
      </c>
      <c r="E43" t="s">
        <v>24</v>
      </c>
      <c r="F43" t="s">
        <v>145</v>
      </c>
      <c r="G43" t="s">
        <v>142</v>
      </c>
      <c r="H43" t="s">
        <v>19</v>
      </c>
      <c r="I43" t="s">
        <v>20</v>
      </c>
      <c r="J43" t="s">
        <v>122</v>
      </c>
      <c r="K43" t="s">
        <v>123</v>
      </c>
      <c r="L43" t="s">
        <v>33</v>
      </c>
      <c r="M43" t="s">
        <v>124</v>
      </c>
      <c r="N43" t="s">
        <v>125</v>
      </c>
      <c r="O43" t="s">
        <v>102</v>
      </c>
      <c r="P43">
        <v>3</v>
      </c>
      <c r="R43">
        <f>Tablica1[[#This Row],[Procjena broja udžbenika]]*Tablica1[[#This Row],[Cijena katalog]]</f>
        <v>0</v>
      </c>
    </row>
    <row r="44" spans="1:18" x14ac:dyDescent="0.25">
      <c r="A44" t="s">
        <v>138</v>
      </c>
      <c r="B44" t="s">
        <v>69</v>
      </c>
      <c r="C44" t="s">
        <v>139</v>
      </c>
      <c r="D44" t="s">
        <v>137</v>
      </c>
      <c r="E44" t="s">
        <v>24</v>
      </c>
      <c r="F44" t="s">
        <v>145</v>
      </c>
      <c r="G44" t="s">
        <v>142</v>
      </c>
      <c r="H44" t="s">
        <v>19</v>
      </c>
      <c r="I44" t="s">
        <v>20</v>
      </c>
      <c r="J44" t="s">
        <v>126</v>
      </c>
      <c r="K44" t="s">
        <v>123</v>
      </c>
      <c r="L44" t="s">
        <v>33</v>
      </c>
      <c r="M44" t="s">
        <v>127</v>
      </c>
      <c r="N44" t="s">
        <v>128</v>
      </c>
      <c r="O44" t="s">
        <v>113</v>
      </c>
      <c r="P44">
        <v>3</v>
      </c>
      <c r="R44">
        <f>Tablica1[[#This Row],[Procjena broja udžbenika]]*Tablica1[[#This Row],[Cijena katalog]]</f>
        <v>0</v>
      </c>
    </row>
    <row r="45" spans="1:18" x14ac:dyDescent="0.25">
      <c r="A45" t="s">
        <v>138</v>
      </c>
      <c r="B45" t="s">
        <v>69</v>
      </c>
      <c r="C45" t="s">
        <v>139</v>
      </c>
      <c r="D45" t="s">
        <v>137</v>
      </c>
      <c r="E45" t="s">
        <v>24</v>
      </c>
      <c r="F45" t="s">
        <v>145</v>
      </c>
      <c r="G45" t="s">
        <v>142</v>
      </c>
      <c r="H45" t="s">
        <v>22</v>
      </c>
      <c r="I45" t="s">
        <v>20</v>
      </c>
      <c r="J45" t="s">
        <v>39</v>
      </c>
      <c r="K45" t="s">
        <v>40</v>
      </c>
      <c r="L45" t="s">
        <v>33</v>
      </c>
      <c r="M45" t="s">
        <v>41</v>
      </c>
      <c r="N45" t="s">
        <v>42</v>
      </c>
      <c r="O45" t="s">
        <v>43</v>
      </c>
      <c r="P45">
        <v>3</v>
      </c>
      <c r="R45">
        <f>Tablica1[[#This Row],[Procjena broja udžbenika]]*Tablica1[[#This Row],[Cijena katalog]]</f>
        <v>0</v>
      </c>
    </row>
    <row r="46" spans="1:18" x14ac:dyDescent="0.25">
      <c r="A46" t="s">
        <v>138</v>
      </c>
      <c r="B46" t="s">
        <v>69</v>
      </c>
      <c r="C46" t="s">
        <v>139</v>
      </c>
      <c r="D46" t="s">
        <v>137</v>
      </c>
      <c r="E46" t="s">
        <v>24</v>
      </c>
      <c r="F46" t="s">
        <v>145</v>
      </c>
      <c r="G46" t="s">
        <v>142</v>
      </c>
      <c r="H46" t="s">
        <v>22</v>
      </c>
      <c r="I46" t="s">
        <v>20</v>
      </c>
      <c r="J46" t="s">
        <v>44</v>
      </c>
      <c r="K46" t="s">
        <v>40</v>
      </c>
      <c r="L46" t="s">
        <v>33</v>
      </c>
      <c r="M46" t="s">
        <v>45</v>
      </c>
      <c r="N46" t="s">
        <v>42</v>
      </c>
      <c r="O46" t="s">
        <v>43</v>
      </c>
      <c r="P46">
        <v>3</v>
      </c>
      <c r="R46">
        <f>Tablica1[[#This Row],[Procjena broja udžbenika]]*Tablica1[[#This Row],[Cijena katalog]]</f>
        <v>0</v>
      </c>
    </row>
    <row r="47" spans="1:18" x14ac:dyDescent="0.25">
      <c r="A47" t="s">
        <v>138</v>
      </c>
      <c r="B47" t="s">
        <v>69</v>
      </c>
      <c r="C47" t="s">
        <v>139</v>
      </c>
      <c r="D47" t="s">
        <v>137</v>
      </c>
      <c r="E47" t="s">
        <v>24</v>
      </c>
      <c r="F47" t="s">
        <v>145</v>
      </c>
      <c r="G47" t="s">
        <v>142</v>
      </c>
      <c r="H47" t="s">
        <v>23</v>
      </c>
      <c r="I47" t="s">
        <v>20</v>
      </c>
      <c r="J47" t="s">
        <v>46</v>
      </c>
      <c r="K47" t="s">
        <v>47</v>
      </c>
      <c r="L47" t="s">
        <v>33</v>
      </c>
      <c r="M47" t="s">
        <v>48</v>
      </c>
      <c r="N47" t="s">
        <v>49</v>
      </c>
      <c r="O47" t="s">
        <v>50</v>
      </c>
      <c r="P47">
        <v>3</v>
      </c>
      <c r="R47">
        <f>Tablica1[[#This Row],[Procjena broja udžbenika]]*Tablica1[[#This Row],[Cijena katalog]]</f>
        <v>0</v>
      </c>
    </row>
    <row r="48" spans="1:18" x14ac:dyDescent="0.25">
      <c r="A48" t="s">
        <v>138</v>
      </c>
      <c r="B48" t="s">
        <v>16</v>
      </c>
      <c r="C48" t="s">
        <v>139</v>
      </c>
      <c r="D48" t="s">
        <v>137</v>
      </c>
      <c r="E48" t="s">
        <v>17</v>
      </c>
      <c r="F48" t="s">
        <v>139</v>
      </c>
      <c r="G48" t="s">
        <v>18</v>
      </c>
      <c r="H48" t="s">
        <v>19</v>
      </c>
      <c r="I48" t="s">
        <v>20</v>
      </c>
      <c r="J48" t="s">
        <v>70</v>
      </c>
      <c r="K48" t="s">
        <v>71</v>
      </c>
      <c r="L48" t="s">
        <v>33</v>
      </c>
      <c r="M48" t="s">
        <v>72</v>
      </c>
      <c r="N48" t="s">
        <v>73</v>
      </c>
      <c r="O48" t="s">
        <v>36</v>
      </c>
      <c r="P48">
        <v>16</v>
      </c>
      <c r="R48">
        <f>Tablica1[[#This Row],[Procjena broja udžbenika]]*Tablica1[[#This Row],[Cijena katalog]]</f>
        <v>0</v>
      </c>
    </row>
    <row r="49" spans="1:18" x14ac:dyDescent="0.25">
      <c r="A49" t="s">
        <v>138</v>
      </c>
      <c r="B49" t="s">
        <v>16</v>
      </c>
      <c r="C49" t="s">
        <v>139</v>
      </c>
      <c r="D49" t="s">
        <v>137</v>
      </c>
      <c r="E49" t="s">
        <v>17</v>
      </c>
      <c r="F49" t="s">
        <v>139</v>
      </c>
      <c r="G49" t="s">
        <v>18</v>
      </c>
      <c r="H49" t="s">
        <v>19</v>
      </c>
      <c r="I49" t="s">
        <v>20</v>
      </c>
      <c r="J49" t="s">
        <v>74</v>
      </c>
      <c r="K49" t="s">
        <v>71</v>
      </c>
      <c r="L49" t="s">
        <v>33</v>
      </c>
      <c r="M49" t="s">
        <v>75</v>
      </c>
      <c r="N49" t="s">
        <v>73</v>
      </c>
      <c r="O49" t="s">
        <v>36</v>
      </c>
      <c r="P49">
        <v>16</v>
      </c>
      <c r="R49">
        <f>Tablica1[[#This Row],[Procjena broja udžbenika]]*Tablica1[[#This Row],[Cijena katalog]]</f>
        <v>0</v>
      </c>
    </row>
    <row r="50" spans="1:18" x14ac:dyDescent="0.25">
      <c r="A50" t="s">
        <v>138</v>
      </c>
      <c r="B50" t="s">
        <v>16</v>
      </c>
      <c r="C50" t="s">
        <v>139</v>
      </c>
      <c r="D50" t="s">
        <v>137</v>
      </c>
      <c r="E50" t="s">
        <v>17</v>
      </c>
      <c r="F50" t="s">
        <v>139</v>
      </c>
      <c r="G50" t="s">
        <v>18</v>
      </c>
      <c r="H50" t="s">
        <v>22</v>
      </c>
      <c r="I50" t="s">
        <v>20</v>
      </c>
      <c r="J50" t="s">
        <v>82</v>
      </c>
      <c r="K50" t="s">
        <v>83</v>
      </c>
      <c r="L50" t="s">
        <v>33</v>
      </c>
      <c r="M50" t="s">
        <v>84</v>
      </c>
      <c r="N50" t="s">
        <v>76</v>
      </c>
      <c r="O50" t="s">
        <v>43</v>
      </c>
      <c r="P50">
        <v>16</v>
      </c>
      <c r="R50">
        <f>Tablica1[[#This Row],[Procjena broja udžbenika]]*Tablica1[[#This Row],[Cijena katalog]]</f>
        <v>0</v>
      </c>
    </row>
    <row r="51" spans="1:18" x14ac:dyDescent="0.25">
      <c r="A51" t="s">
        <v>138</v>
      </c>
      <c r="B51" t="s">
        <v>16</v>
      </c>
      <c r="C51" t="s">
        <v>139</v>
      </c>
      <c r="D51" t="s">
        <v>137</v>
      </c>
      <c r="E51" t="s">
        <v>17</v>
      </c>
      <c r="F51" t="s">
        <v>139</v>
      </c>
      <c r="G51" t="s">
        <v>18</v>
      </c>
      <c r="H51" t="s">
        <v>22</v>
      </c>
      <c r="I51" t="s">
        <v>20</v>
      </c>
      <c r="J51" t="s">
        <v>85</v>
      </c>
      <c r="K51" t="s">
        <v>83</v>
      </c>
      <c r="L51" t="s">
        <v>33</v>
      </c>
      <c r="M51" t="s">
        <v>86</v>
      </c>
      <c r="N51" t="s">
        <v>76</v>
      </c>
      <c r="O51" t="s">
        <v>43</v>
      </c>
      <c r="P51">
        <v>16</v>
      </c>
      <c r="R51">
        <f>Tablica1[[#This Row],[Procjena broja udžbenika]]*Tablica1[[#This Row],[Cijena katalog]]</f>
        <v>0</v>
      </c>
    </row>
    <row r="52" spans="1:18" x14ac:dyDescent="0.25">
      <c r="A52" t="s">
        <v>138</v>
      </c>
      <c r="B52" t="s">
        <v>16</v>
      </c>
      <c r="C52" t="s">
        <v>139</v>
      </c>
      <c r="D52" t="s">
        <v>137</v>
      </c>
      <c r="E52" t="s">
        <v>17</v>
      </c>
      <c r="F52" t="s">
        <v>139</v>
      </c>
      <c r="G52" t="s">
        <v>18</v>
      </c>
      <c r="H52" t="s">
        <v>23</v>
      </c>
      <c r="I52" t="s">
        <v>20</v>
      </c>
      <c r="J52" t="s">
        <v>77</v>
      </c>
      <c r="K52" t="s">
        <v>78</v>
      </c>
      <c r="L52" t="s">
        <v>33</v>
      </c>
      <c r="M52" t="s">
        <v>79</v>
      </c>
      <c r="N52" t="s">
        <v>80</v>
      </c>
      <c r="O52" t="s">
        <v>81</v>
      </c>
      <c r="P52">
        <v>16</v>
      </c>
      <c r="R52">
        <f>Tablica1[[#This Row],[Procjena broja udžbenika]]*Tablica1[[#This Row],[Cijena katalog]]</f>
        <v>0</v>
      </c>
    </row>
    <row r="53" spans="1:18" x14ac:dyDescent="0.25">
      <c r="A53" t="s">
        <v>138</v>
      </c>
      <c r="B53" t="s">
        <v>68</v>
      </c>
      <c r="C53" t="s">
        <v>139</v>
      </c>
      <c r="D53" t="s">
        <v>137</v>
      </c>
      <c r="E53" t="s">
        <v>17</v>
      </c>
      <c r="F53" t="s">
        <v>140</v>
      </c>
      <c r="G53" t="s">
        <v>143</v>
      </c>
      <c r="H53" t="s">
        <v>19</v>
      </c>
      <c r="I53" t="s">
        <v>20</v>
      </c>
      <c r="J53" t="s">
        <v>70</v>
      </c>
      <c r="K53" t="s">
        <v>71</v>
      </c>
      <c r="L53" t="s">
        <v>33</v>
      </c>
      <c r="M53" t="s">
        <v>72</v>
      </c>
      <c r="N53" t="s">
        <v>73</v>
      </c>
      <c r="O53" t="s">
        <v>36</v>
      </c>
      <c r="P53">
        <v>1</v>
      </c>
      <c r="R53">
        <f>Tablica1[[#This Row],[Procjena broja udžbenika]]*Tablica1[[#This Row],[Cijena katalog]]</f>
        <v>0</v>
      </c>
    </row>
    <row r="54" spans="1:18" x14ac:dyDescent="0.25">
      <c r="A54" t="s">
        <v>138</v>
      </c>
      <c r="B54" t="s">
        <v>68</v>
      </c>
      <c r="C54" t="s">
        <v>139</v>
      </c>
      <c r="D54" t="s">
        <v>137</v>
      </c>
      <c r="E54" t="s">
        <v>17</v>
      </c>
      <c r="F54" t="s">
        <v>140</v>
      </c>
      <c r="G54" t="s">
        <v>143</v>
      </c>
      <c r="H54" t="s">
        <v>19</v>
      </c>
      <c r="I54" t="s">
        <v>20</v>
      </c>
      <c r="J54" t="s">
        <v>74</v>
      </c>
      <c r="K54" t="s">
        <v>71</v>
      </c>
      <c r="L54" t="s">
        <v>33</v>
      </c>
      <c r="M54" t="s">
        <v>75</v>
      </c>
      <c r="N54" t="s">
        <v>73</v>
      </c>
      <c r="O54" t="s">
        <v>36</v>
      </c>
      <c r="P54">
        <v>1</v>
      </c>
      <c r="R54">
        <f>Tablica1[[#This Row],[Procjena broja udžbenika]]*Tablica1[[#This Row],[Cijena katalog]]</f>
        <v>0</v>
      </c>
    </row>
    <row r="55" spans="1:18" x14ac:dyDescent="0.25">
      <c r="A55" t="s">
        <v>138</v>
      </c>
      <c r="B55" t="s">
        <v>68</v>
      </c>
      <c r="C55" t="s">
        <v>139</v>
      </c>
      <c r="D55" t="s">
        <v>137</v>
      </c>
      <c r="E55" t="s">
        <v>17</v>
      </c>
      <c r="F55" t="s">
        <v>140</v>
      </c>
      <c r="G55" t="s">
        <v>143</v>
      </c>
      <c r="H55" t="s">
        <v>22</v>
      </c>
      <c r="I55" t="s">
        <v>20</v>
      </c>
      <c r="J55" t="s">
        <v>82</v>
      </c>
      <c r="K55" t="s">
        <v>83</v>
      </c>
      <c r="L55" t="s">
        <v>33</v>
      </c>
      <c r="M55" t="s">
        <v>84</v>
      </c>
      <c r="N55" t="s">
        <v>76</v>
      </c>
      <c r="O55" t="s">
        <v>43</v>
      </c>
      <c r="P55">
        <v>1</v>
      </c>
      <c r="R55">
        <f>Tablica1[[#This Row],[Procjena broja udžbenika]]*Tablica1[[#This Row],[Cijena katalog]]</f>
        <v>0</v>
      </c>
    </row>
    <row r="56" spans="1:18" x14ac:dyDescent="0.25">
      <c r="A56" t="s">
        <v>138</v>
      </c>
      <c r="B56" t="s">
        <v>68</v>
      </c>
      <c r="C56" t="s">
        <v>139</v>
      </c>
      <c r="D56" t="s">
        <v>137</v>
      </c>
      <c r="E56" t="s">
        <v>17</v>
      </c>
      <c r="F56" t="s">
        <v>140</v>
      </c>
      <c r="G56" t="s">
        <v>143</v>
      </c>
      <c r="H56" t="s">
        <v>22</v>
      </c>
      <c r="I56" t="s">
        <v>20</v>
      </c>
      <c r="J56" t="s">
        <v>85</v>
      </c>
      <c r="K56" t="s">
        <v>83</v>
      </c>
      <c r="L56" t="s">
        <v>33</v>
      </c>
      <c r="M56" t="s">
        <v>86</v>
      </c>
      <c r="N56" t="s">
        <v>76</v>
      </c>
      <c r="O56" t="s">
        <v>43</v>
      </c>
      <c r="P56">
        <v>1</v>
      </c>
      <c r="R56">
        <f>Tablica1[[#This Row],[Procjena broja udžbenika]]*Tablica1[[#This Row],[Cijena katalog]]</f>
        <v>0</v>
      </c>
    </row>
    <row r="57" spans="1:18" x14ac:dyDescent="0.25">
      <c r="A57" t="s">
        <v>138</v>
      </c>
      <c r="B57" t="s">
        <v>68</v>
      </c>
      <c r="C57" t="s">
        <v>139</v>
      </c>
      <c r="D57" t="s">
        <v>137</v>
      </c>
      <c r="E57" t="s">
        <v>17</v>
      </c>
      <c r="F57" t="s">
        <v>140</v>
      </c>
      <c r="G57" t="s">
        <v>143</v>
      </c>
      <c r="H57" t="s">
        <v>23</v>
      </c>
      <c r="I57" t="s">
        <v>20</v>
      </c>
      <c r="J57" t="s">
        <v>77</v>
      </c>
      <c r="K57" t="s">
        <v>78</v>
      </c>
      <c r="L57" t="s">
        <v>33</v>
      </c>
      <c r="M57" t="s">
        <v>79</v>
      </c>
      <c r="N57" t="s">
        <v>80</v>
      </c>
      <c r="O57" t="s">
        <v>81</v>
      </c>
      <c r="P57">
        <v>1</v>
      </c>
      <c r="R57">
        <f>Tablica1[[#This Row],[Procjena broja udžbenika]]*Tablica1[[#This Row],[Cijena katalog]]</f>
        <v>0</v>
      </c>
    </row>
    <row r="58" spans="1:18" x14ac:dyDescent="0.25">
      <c r="A58" t="s">
        <v>138</v>
      </c>
      <c r="B58" t="s">
        <v>69</v>
      </c>
      <c r="C58" t="s">
        <v>139</v>
      </c>
      <c r="D58" t="s">
        <v>137</v>
      </c>
      <c r="E58" t="s">
        <v>17</v>
      </c>
      <c r="F58" t="s">
        <v>145</v>
      </c>
      <c r="G58" t="s">
        <v>143</v>
      </c>
      <c r="H58" t="s">
        <v>19</v>
      </c>
      <c r="I58" t="s">
        <v>20</v>
      </c>
      <c r="J58" t="s">
        <v>115</v>
      </c>
      <c r="K58" t="s">
        <v>116</v>
      </c>
      <c r="L58" t="s">
        <v>33</v>
      </c>
      <c r="M58" t="s">
        <v>117</v>
      </c>
      <c r="N58" t="s">
        <v>118</v>
      </c>
      <c r="O58" t="s">
        <v>102</v>
      </c>
      <c r="P58">
        <v>2</v>
      </c>
      <c r="R58">
        <f>Tablica1[[#This Row],[Procjena broja udžbenika]]*Tablica1[[#This Row],[Cijena katalog]]</f>
        <v>0</v>
      </c>
    </row>
    <row r="59" spans="1:18" x14ac:dyDescent="0.25">
      <c r="A59" t="s">
        <v>138</v>
      </c>
      <c r="B59" t="s">
        <v>69</v>
      </c>
      <c r="C59" t="s">
        <v>139</v>
      </c>
      <c r="D59" t="s">
        <v>137</v>
      </c>
      <c r="E59" t="s">
        <v>17</v>
      </c>
      <c r="F59" t="s">
        <v>145</v>
      </c>
      <c r="G59" t="s">
        <v>143</v>
      </c>
      <c r="H59" t="s">
        <v>19</v>
      </c>
      <c r="I59" t="s">
        <v>20</v>
      </c>
      <c r="J59" t="s">
        <v>119</v>
      </c>
      <c r="K59" t="s">
        <v>116</v>
      </c>
      <c r="L59" t="s">
        <v>33</v>
      </c>
      <c r="M59" t="s">
        <v>117</v>
      </c>
      <c r="N59" t="s">
        <v>120</v>
      </c>
      <c r="O59" t="s">
        <v>121</v>
      </c>
      <c r="P59">
        <v>2</v>
      </c>
      <c r="R59">
        <f>Tablica1[[#This Row],[Procjena broja udžbenika]]*Tablica1[[#This Row],[Cijena katalog]]</f>
        <v>0</v>
      </c>
    </row>
    <row r="60" spans="1:18" x14ac:dyDescent="0.25">
      <c r="A60" t="s">
        <v>138</v>
      </c>
      <c r="B60" t="s">
        <v>69</v>
      </c>
      <c r="C60" t="s">
        <v>139</v>
      </c>
      <c r="D60" t="s">
        <v>137</v>
      </c>
      <c r="E60" t="s">
        <v>17</v>
      </c>
      <c r="F60" t="s">
        <v>145</v>
      </c>
      <c r="G60" t="s">
        <v>143</v>
      </c>
      <c r="H60" t="s">
        <v>22</v>
      </c>
      <c r="I60" t="s">
        <v>20</v>
      </c>
      <c r="J60" t="s">
        <v>82</v>
      </c>
      <c r="K60" t="s">
        <v>83</v>
      </c>
      <c r="L60" t="s">
        <v>33</v>
      </c>
      <c r="M60" t="s">
        <v>84</v>
      </c>
      <c r="N60" t="s">
        <v>76</v>
      </c>
      <c r="O60" t="s">
        <v>43</v>
      </c>
      <c r="P60">
        <v>2</v>
      </c>
      <c r="R60">
        <f>Tablica1[[#This Row],[Procjena broja udžbenika]]*Tablica1[[#This Row],[Cijena katalog]]</f>
        <v>0</v>
      </c>
    </row>
    <row r="61" spans="1:18" x14ac:dyDescent="0.25">
      <c r="A61" t="s">
        <v>138</v>
      </c>
      <c r="B61" t="s">
        <v>69</v>
      </c>
      <c r="C61" t="s">
        <v>139</v>
      </c>
      <c r="D61" t="s">
        <v>137</v>
      </c>
      <c r="E61" t="s">
        <v>17</v>
      </c>
      <c r="F61" t="s">
        <v>145</v>
      </c>
      <c r="G61" t="s">
        <v>143</v>
      </c>
      <c r="H61" t="s">
        <v>22</v>
      </c>
      <c r="I61" t="s">
        <v>20</v>
      </c>
      <c r="J61" t="s">
        <v>85</v>
      </c>
      <c r="K61" t="s">
        <v>83</v>
      </c>
      <c r="L61" t="s">
        <v>33</v>
      </c>
      <c r="M61" t="s">
        <v>86</v>
      </c>
      <c r="N61" t="s">
        <v>76</v>
      </c>
      <c r="O61" t="s">
        <v>43</v>
      </c>
      <c r="P61">
        <v>2</v>
      </c>
      <c r="R61">
        <f>Tablica1[[#This Row],[Procjena broja udžbenika]]*Tablica1[[#This Row],[Cijena katalog]]</f>
        <v>0</v>
      </c>
    </row>
    <row r="62" spans="1:18" x14ac:dyDescent="0.25">
      <c r="A62" t="s">
        <v>138</v>
      </c>
      <c r="B62" t="s">
        <v>69</v>
      </c>
      <c r="C62" t="s">
        <v>139</v>
      </c>
      <c r="D62" t="s">
        <v>137</v>
      </c>
      <c r="E62" t="s">
        <v>17</v>
      </c>
      <c r="F62" t="s">
        <v>145</v>
      </c>
      <c r="G62" t="s">
        <v>143</v>
      </c>
      <c r="H62" t="s">
        <v>23</v>
      </c>
      <c r="I62" t="s">
        <v>20</v>
      </c>
      <c r="J62" t="s">
        <v>77</v>
      </c>
      <c r="K62" t="s">
        <v>78</v>
      </c>
      <c r="L62" t="s">
        <v>33</v>
      </c>
      <c r="M62" t="s">
        <v>79</v>
      </c>
      <c r="N62" t="s">
        <v>80</v>
      </c>
      <c r="O62" t="s">
        <v>81</v>
      </c>
      <c r="P62">
        <v>2</v>
      </c>
      <c r="R62">
        <f>Tablica1[[#This Row],[Procjena broja udžbenika]]*Tablica1[[#This Row],[Cijena katalog]]</f>
        <v>0</v>
      </c>
    </row>
    <row r="63" spans="1:18" x14ac:dyDescent="0.25">
      <c r="P63">
        <f>SUBTOTAL(109,Tablica1[Procjena broja udžbenika])</f>
        <v>431</v>
      </c>
      <c r="Q63">
        <f>SUBTOTAL(109,Tablica1[Cijena katalog])</f>
        <v>0</v>
      </c>
      <c r="R63" s="2">
        <f>SUBTOTAL(109,Tablica1[Cijena ukupno])</f>
        <v>0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7"/>
  <sheetViews>
    <sheetView topLeftCell="N1" workbookViewId="0">
      <selection activeCell="L19" sqref="L19"/>
    </sheetView>
  </sheetViews>
  <sheetFormatPr defaultColWidth="11.42578125" defaultRowHeight="15" x14ac:dyDescent="0.25"/>
  <cols>
    <col min="1" max="1" width="12.28515625" customWidth="1"/>
    <col min="2" max="2" width="5" customWidth="1"/>
    <col min="3" max="3" width="27.7109375" customWidth="1"/>
    <col min="4" max="4" width="21.140625" customWidth="1"/>
    <col min="5" max="5" width="22.140625" customWidth="1"/>
    <col min="6" max="6" width="49.28515625" customWidth="1"/>
    <col min="7" max="7" width="11.5703125" customWidth="1"/>
    <col min="8" max="8" width="17.140625" customWidth="1"/>
    <col min="9" max="9" width="30.42578125" customWidth="1"/>
    <col min="10" max="10" width="9.85546875" customWidth="1"/>
    <col min="11" max="11" width="6.140625" customWidth="1"/>
    <col min="12" max="12" width="9.42578125" customWidth="1"/>
    <col min="13" max="13" width="41.140625" customWidth="1"/>
    <col min="14" max="14" width="70.7109375" customWidth="1"/>
    <col min="15" max="15" width="83.7109375" customWidth="1"/>
    <col min="16" max="16" width="25.28515625" customWidth="1"/>
    <col min="19" max="20" width="11.42578125" hidden="1" customWidth="1"/>
  </cols>
  <sheetData>
    <row r="1" spans="1:2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147</v>
      </c>
      <c r="R1" t="s">
        <v>146</v>
      </c>
      <c r="S1" s="53" t="s">
        <v>353</v>
      </c>
      <c r="T1" s="53" t="s">
        <v>166</v>
      </c>
    </row>
    <row r="2" spans="1:24" x14ac:dyDescent="0.25">
      <c r="A2" s="5" t="s">
        <v>138</v>
      </c>
      <c r="B2" s="5" t="s">
        <v>16</v>
      </c>
      <c r="C2" s="5" t="s">
        <v>139</v>
      </c>
      <c r="D2" s="5" t="s">
        <v>137</v>
      </c>
      <c r="E2" s="5" t="s">
        <v>26</v>
      </c>
      <c r="F2" s="5" t="s">
        <v>139</v>
      </c>
      <c r="G2" s="5" t="s">
        <v>29</v>
      </c>
      <c r="H2" s="5" t="s">
        <v>19</v>
      </c>
      <c r="I2" s="5" t="s">
        <v>20</v>
      </c>
      <c r="J2" s="5" t="s">
        <v>98</v>
      </c>
      <c r="K2" s="5" t="s">
        <v>99</v>
      </c>
      <c r="L2" s="5" t="s">
        <v>33</v>
      </c>
      <c r="M2" s="5" t="s">
        <v>100</v>
      </c>
      <c r="N2" s="5" t="s">
        <v>101</v>
      </c>
      <c r="O2" s="5" t="s">
        <v>102</v>
      </c>
      <c r="P2" s="5">
        <v>17</v>
      </c>
      <c r="Q2" s="5">
        <v>74</v>
      </c>
      <c r="R2" s="5"/>
      <c r="S2" s="54">
        <f t="shared" ref="S2" si="0">SUM(P2:P16)</f>
        <v>105</v>
      </c>
      <c r="T2" s="54">
        <f t="shared" ref="T2" si="1">SUM(R2:R16)</f>
        <v>5567</v>
      </c>
    </row>
    <row r="3" spans="1:24" x14ac:dyDescent="0.25">
      <c r="A3" s="5" t="s">
        <v>138</v>
      </c>
      <c r="B3" s="5" t="s">
        <v>16</v>
      </c>
      <c r="C3" s="5" t="s">
        <v>139</v>
      </c>
      <c r="D3" s="5" t="s">
        <v>137</v>
      </c>
      <c r="E3" s="5" t="s">
        <v>26</v>
      </c>
      <c r="F3" s="5" t="s">
        <v>139</v>
      </c>
      <c r="G3" s="5" t="s">
        <v>29</v>
      </c>
      <c r="H3" s="5" t="s">
        <v>19</v>
      </c>
      <c r="I3" s="5" t="s">
        <v>20</v>
      </c>
      <c r="J3" s="5" t="s">
        <v>103</v>
      </c>
      <c r="K3" s="5" t="s">
        <v>99</v>
      </c>
      <c r="L3" s="5" t="s">
        <v>33</v>
      </c>
      <c r="M3" s="5" t="s">
        <v>104</v>
      </c>
      <c r="N3" s="5" t="s">
        <v>105</v>
      </c>
      <c r="O3" s="5" t="s">
        <v>102</v>
      </c>
      <c r="P3" s="5">
        <v>17</v>
      </c>
      <c r="Q3" s="5">
        <v>74</v>
      </c>
      <c r="R3" s="5">
        <f>Tablica13[[#This Row],[Procjena broja udžbenika]]*Tablica13[[#This Row],[Cijena katalog]]</f>
        <v>1258</v>
      </c>
      <c r="S3" s="5"/>
      <c r="T3" s="5"/>
    </row>
    <row r="4" spans="1:24" x14ac:dyDescent="0.25">
      <c r="A4" s="5" t="s">
        <v>138</v>
      </c>
      <c r="B4" s="5" t="s">
        <v>16</v>
      </c>
      <c r="C4" s="5" t="s">
        <v>139</v>
      </c>
      <c r="D4" s="5" t="s">
        <v>137</v>
      </c>
      <c r="E4" s="5" t="s">
        <v>26</v>
      </c>
      <c r="F4" s="5" t="s">
        <v>139</v>
      </c>
      <c r="G4" s="5" t="s">
        <v>29</v>
      </c>
      <c r="H4" s="5" t="s">
        <v>22</v>
      </c>
      <c r="I4" s="5" t="s">
        <v>20</v>
      </c>
      <c r="J4" s="5" t="s">
        <v>87</v>
      </c>
      <c r="K4" s="5" t="s">
        <v>88</v>
      </c>
      <c r="L4" s="5" t="s">
        <v>33</v>
      </c>
      <c r="M4" s="5" t="s">
        <v>89</v>
      </c>
      <c r="N4" s="5" t="s">
        <v>90</v>
      </c>
      <c r="O4" s="5" t="s">
        <v>91</v>
      </c>
      <c r="P4" s="5">
        <v>17</v>
      </c>
      <c r="Q4" s="5">
        <v>59</v>
      </c>
      <c r="R4" s="5">
        <f>Tablica13[[#This Row],[Procjena broja udžbenika]]*Tablica13[[#This Row],[Cijena katalog]]</f>
        <v>1003</v>
      </c>
      <c r="S4" s="5"/>
      <c r="T4" s="5"/>
    </row>
    <row r="5" spans="1:24" x14ac:dyDescent="0.25">
      <c r="A5" s="5" t="s">
        <v>138</v>
      </c>
      <c r="B5" s="5" t="s">
        <v>16</v>
      </c>
      <c r="C5" s="5" t="s">
        <v>139</v>
      </c>
      <c r="D5" s="5" t="s">
        <v>137</v>
      </c>
      <c r="E5" s="5" t="s">
        <v>26</v>
      </c>
      <c r="F5" s="5" t="s">
        <v>139</v>
      </c>
      <c r="G5" s="5" t="s">
        <v>29</v>
      </c>
      <c r="H5" s="5" t="s">
        <v>22</v>
      </c>
      <c r="I5" s="5" t="s">
        <v>20</v>
      </c>
      <c r="J5" s="5" t="s">
        <v>92</v>
      </c>
      <c r="K5" s="5" t="s">
        <v>88</v>
      </c>
      <c r="L5" s="5" t="s">
        <v>33</v>
      </c>
      <c r="M5" s="5" t="s">
        <v>93</v>
      </c>
      <c r="N5" s="5" t="s">
        <v>90</v>
      </c>
      <c r="O5" s="5" t="s">
        <v>91</v>
      </c>
      <c r="P5" s="5">
        <v>17</v>
      </c>
      <c r="Q5" s="5">
        <v>59</v>
      </c>
      <c r="R5" s="5">
        <f>Tablica13[[#This Row],[Procjena broja udžbenika]]*Tablica13[[#This Row],[Cijena katalog]]</f>
        <v>1003</v>
      </c>
      <c r="S5" s="5"/>
      <c r="T5" s="5"/>
    </row>
    <row r="6" spans="1:24" x14ac:dyDescent="0.25">
      <c r="A6" s="5" t="s">
        <v>138</v>
      </c>
      <c r="B6" s="5" t="s">
        <v>16</v>
      </c>
      <c r="C6" s="5" t="s">
        <v>139</v>
      </c>
      <c r="D6" s="5" t="s">
        <v>137</v>
      </c>
      <c r="E6" s="5" t="s">
        <v>26</v>
      </c>
      <c r="F6" s="5" t="s">
        <v>139</v>
      </c>
      <c r="G6" s="5" t="s">
        <v>29</v>
      </c>
      <c r="H6" s="5" t="s">
        <v>23</v>
      </c>
      <c r="I6" s="5" t="s">
        <v>20</v>
      </c>
      <c r="J6" s="5" t="s">
        <v>94</v>
      </c>
      <c r="K6" s="5" t="s">
        <v>95</v>
      </c>
      <c r="L6" s="5" t="s">
        <v>33</v>
      </c>
      <c r="M6" s="5" t="s">
        <v>96</v>
      </c>
      <c r="N6" s="5" t="s">
        <v>97</v>
      </c>
      <c r="O6" s="5" t="s">
        <v>67</v>
      </c>
      <c r="P6" s="5">
        <v>17</v>
      </c>
      <c r="Q6" s="5">
        <v>59</v>
      </c>
      <c r="R6" s="5">
        <f>Tablica13[[#This Row],[Procjena broja udžbenika]]*Tablica13[[#This Row],[Cijena katalog]]</f>
        <v>1003</v>
      </c>
      <c r="S6" s="5"/>
      <c r="T6" s="5"/>
    </row>
    <row r="7" spans="1:24" x14ac:dyDescent="0.25">
      <c r="A7" s="5" t="s">
        <v>138</v>
      </c>
      <c r="B7" s="5" t="s">
        <v>68</v>
      </c>
      <c r="C7" s="5" t="s">
        <v>139</v>
      </c>
      <c r="D7" s="5" t="s">
        <v>137</v>
      </c>
      <c r="E7" s="5" t="s">
        <v>26</v>
      </c>
      <c r="F7" s="5" t="s">
        <v>140</v>
      </c>
      <c r="G7" s="5" t="s">
        <v>144</v>
      </c>
      <c r="H7" s="5" t="s">
        <v>19</v>
      </c>
      <c r="I7" s="5" t="s">
        <v>20</v>
      </c>
      <c r="J7" s="5" t="s">
        <v>98</v>
      </c>
      <c r="K7" s="5" t="s">
        <v>99</v>
      </c>
      <c r="L7" s="5" t="s">
        <v>33</v>
      </c>
      <c r="M7" s="5" t="s">
        <v>100</v>
      </c>
      <c r="N7" s="5" t="s">
        <v>101</v>
      </c>
      <c r="O7" s="5" t="s">
        <v>102</v>
      </c>
      <c r="P7" s="5">
        <v>2</v>
      </c>
      <c r="Q7" s="5">
        <v>74</v>
      </c>
      <c r="R7" s="5">
        <f>Tablica13[[#This Row],[Procjena broja udžbenika]]*Tablica13[[#This Row],[Cijena katalog]]</f>
        <v>148</v>
      </c>
      <c r="S7" s="5"/>
      <c r="T7" s="5"/>
      <c r="U7" s="13"/>
      <c r="V7" s="13"/>
      <c r="W7" s="14"/>
      <c r="X7" s="5"/>
    </row>
    <row r="8" spans="1:24" x14ac:dyDescent="0.25">
      <c r="A8" s="5" t="s">
        <v>138</v>
      </c>
      <c r="B8" s="5" t="s">
        <v>68</v>
      </c>
      <c r="C8" s="5" t="s">
        <v>139</v>
      </c>
      <c r="D8" s="5" t="s">
        <v>137</v>
      </c>
      <c r="E8" s="5" t="s">
        <v>26</v>
      </c>
      <c r="F8" s="5" t="s">
        <v>140</v>
      </c>
      <c r="G8" s="5" t="s">
        <v>144</v>
      </c>
      <c r="H8" s="5" t="s">
        <v>19</v>
      </c>
      <c r="I8" s="5" t="s">
        <v>20</v>
      </c>
      <c r="J8" s="5" t="s">
        <v>103</v>
      </c>
      <c r="K8" s="5" t="s">
        <v>99</v>
      </c>
      <c r="L8" s="5" t="s">
        <v>33</v>
      </c>
      <c r="M8" s="5" t="s">
        <v>104</v>
      </c>
      <c r="N8" s="5" t="s">
        <v>105</v>
      </c>
      <c r="O8" s="5" t="s">
        <v>102</v>
      </c>
      <c r="P8" s="5">
        <v>2</v>
      </c>
      <c r="Q8" s="5">
        <v>74</v>
      </c>
      <c r="R8" s="5">
        <f>Tablica13[[#This Row],[Procjena broja udžbenika]]*Tablica13[[#This Row],[Cijena katalog]]</f>
        <v>148</v>
      </c>
      <c r="S8" s="5"/>
      <c r="T8" s="5"/>
    </row>
    <row r="9" spans="1:24" x14ac:dyDescent="0.25">
      <c r="A9" s="5" t="s">
        <v>138</v>
      </c>
      <c r="B9" s="5" t="s">
        <v>68</v>
      </c>
      <c r="C9" s="5" t="s">
        <v>139</v>
      </c>
      <c r="D9" s="5" t="s">
        <v>137</v>
      </c>
      <c r="E9" s="5" t="s">
        <v>26</v>
      </c>
      <c r="F9" s="5" t="s">
        <v>140</v>
      </c>
      <c r="G9" s="5" t="s">
        <v>144</v>
      </c>
      <c r="H9" s="5" t="s">
        <v>22</v>
      </c>
      <c r="I9" s="5" t="s">
        <v>20</v>
      </c>
      <c r="J9" s="5" t="s">
        <v>87</v>
      </c>
      <c r="K9" s="5" t="s">
        <v>88</v>
      </c>
      <c r="L9" s="5" t="s">
        <v>33</v>
      </c>
      <c r="M9" s="5" t="s">
        <v>89</v>
      </c>
      <c r="N9" s="5" t="s">
        <v>90</v>
      </c>
      <c r="O9" s="5" t="s">
        <v>91</v>
      </c>
      <c r="P9" s="5">
        <v>2</v>
      </c>
      <c r="Q9" s="5">
        <v>59</v>
      </c>
      <c r="R9" s="5">
        <f>Tablica13[[#This Row],[Procjena broja udžbenika]]*Tablica13[[#This Row],[Cijena katalog]]</f>
        <v>118</v>
      </c>
      <c r="S9" s="5"/>
      <c r="T9" s="5"/>
    </row>
    <row r="10" spans="1:24" x14ac:dyDescent="0.25">
      <c r="A10" s="5" t="s">
        <v>138</v>
      </c>
      <c r="B10" s="5" t="s">
        <v>68</v>
      </c>
      <c r="C10" s="5" t="s">
        <v>139</v>
      </c>
      <c r="D10" s="5" t="s">
        <v>137</v>
      </c>
      <c r="E10" s="5" t="s">
        <v>26</v>
      </c>
      <c r="F10" s="5" t="s">
        <v>140</v>
      </c>
      <c r="G10" s="5" t="s">
        <v>144</v>
      </c>
      <c r="H10" s="5" t="s">
        <v>22</v>
      </c>
      <c r="I10" s="5" t="s">
        <v>20</v>
      </c>
      <c r="J10" s="5" t="s">
        <v>92</v>
      </c>
      <c r="K10" s="5" t="s">
        <v>88</v>
      </c>
      <c r="L10" s="5" t="s">
        <v>33</v>
      </c>
      <c r="M10" s="5" t="s">
        <v>93</v>
      </c>
      <c r="N10" s="5" t="s">
        <v>90</v>
      </c>
      <c r="O10" s="5" t="s">
        <v>91</v>
      </c>
      <c r="P10" s="5">
        <v>2</v>
      </c>
      <c r="Q10" s="5">
        <v>59</v>
      </c>
      <c r="R10" s="5">
        <f>Tablica13[[#This Row],[Procjena broja udžbenika]]*Tablica13[[#This Row],[Cijena katalog]]</f>
        <v>118</v>
      </c>
      <c r="S10" s="5"/>
      <c r="T10" s="5"/>
    </row>
    <row r="11" spans="1:24" x14ac:dyDescent="0.25">
      <c r="A11" s="5" t="s">
        <v>138</v>
      </c>
      <c r="B11" s="5" t="s">
        <v>68</v>
      </c>
      <c r="C11" s="5" t="s">
        <v>139</v>
      </c>
      <c r="D11" s="5" t="s">
        <v>137</v>
      </c>
      <c r="E11" s="5" t="s">
        <v>26</v>
      </c>
      <c r="F11" s="5" t="s">
        <v>140</v>
      </c>
      <c r="G11" s="5" t="s">
        <v>144</v>
      </c>
      <c r="H11" s="5" t="s">
        <v>23</v>
      </c>
      <c r="I11" s="5" t="s">
        <v>20</v>
      </c>
      <c r="J11" s="5" t="s">
        <v>94</v>
      </c>
      <c r="K11" s="5" t="s">
        <v>95</v>
      </c>
      <c r="L11" s="5" t="s">
        <v>33</v>
      </c>
      <c r="M11" s="5" t="s">
        <v>96</v>
      </c>
      <c r="N11" s="5" t="s">
        <v>97</v>
      </c>
      <c r="O11" s="5" t="s">
        <v>67</v>
      </c>
      <c r="P11" s="5">
        <v>2</v>
      </c>
      <c r="Q11" s="5">
        <v>59</v>
      </c>
      <c r="R11" s="5">
        <f>Tablica13[[#This Row],[Procjena broja udžbenika]]*Tablica13[[#This Row],[Cijena katalog]]</f>
        <v>118</v>
      </c>
      <c r="S11" s="5"/>
      <c r="T11" s="5"/>
    </row>
    <row r="12" spans="1:24" x14ac:dyDescent="0.25">
      <c r="A12" s="5" t="s">
        <v>138</v>
      </c>
      <c r="B12" s="5" t="s">
        <v>69</v>
      </c>
      <c r="C12" s="5" t="s">
        <v>139</v>
      </c>
      <c r="D12" s="5" t="s">
        <v>137</v>
      </c>
      <c r="E12" s="5" t="s">
        <v>26</v>
      </c>
      <c r="F12" s="5" t="s">
        <v>145</v>
      </c>
      <c r="G12" s="5" t="s">
        <v>144</v>
      </c>
      <c r="H12" s="5" t="s">
        <v>19</v>
      </c>
      <c r="I12" s="5" t="s">
        <v>20</v>
      </c>
      <c r="J12" s="5" t="s">
        <v>98</v>
      </c>
      <c r="K12" s="5" t="s">
        <v>99</v>
      </c>
      <c r="L12" s="5" t="s">
        <v>33</v>
      </c>
      <c r="M12" s="5" t="s">
        <v>100</v>
      </c>
      <c r="N12" s="5" t="s">
        <v>101</v>
      </c>
      <c r="O12" s="5" t="s">
        <v>102</v>
      </c>
      <c r="P12" s="5">
        <v>2</v>
      </c>
      <c r="Q12" s="5">
        <v>74</v>
      </c>
      <c r="R12" s="5">
        <f>Tablica13[[#This Row],[Procjena broja udžbenika]]*Tablica13[[#This Row],[Cijena katalog]]</f>
        <v>148</v>
      </c>
      <c r="S12" s="5"/>
      <c r="T12" s="5"/>
    </row>
    <row r="13" spans="1:24" x14ac:dyDescent="0.25">
      <c r="A13" s="5" t="s">
        <v>138</v>
      </c>
      <c r="B13" s="5" t="s">
        <v>69</v>
      </c>
      <c r="C13" s="5" t="s">
        <v>139</v>
      </c>
      <c r="D13" s="5" t="s">
        <v>137</v>
      </c>
      <c r="E13" s="5" t="s">
        <v>26</v>
      </c>
      <c r="F13" s="5" t="s">
        <v>145</v>
      </c>
      <c r="G13" s="5" t="s">
        <v>144</v>
      </c>
      <c r="H13" s="5" t="s">
        <v>19</v>
      </c>
      <c r="I13" s="5" t="s">
        <v>20</v>
      </c>
      <c r="J13" s="5" t="s">
        <v>103</v>
      </c>
      <c r="K13" s="5" t="s">
        <v>99</v>
      </c>
      <c r="L13" s="5" t="s">
        <v>33</v>
      </c>
      <c r="M13" s="5" t="s">
        <v>104</v>
      </c>
      <c r="N13" s="5" t="s">
        <v>105</v>
      </c>
      <c r="O13" s="5" t="s">
        <v>102</v>
      </c>
      <c r="P13" s="5">
        <v>2</v>
      </c>
      <c r="Q13" s="5">
        <v>74</v>
      </c>
      <c r="R13" s="5">
        <f>Tablica13[[#This Row],[Procjena broja udžbenika]]*Tablica13[[#This Row],[Cijena katalog]]</f>
        <v>148</v>
      </c>
      <c r="S13" s="5"/>
      <c r="T13" s="5"/>
    </row>
    <row r="14" spans="1:24" x14ac:dyDescent="0.25">
      <c r="A14" s="5" t="s">
        <v>138</v>
      </c>
      <c r="B14" s="5" t="s">
        <v>69</v>
      </c>
      <c r="C14" s="5" t="s">
        <v>139</v>
      </c>
      <c r="D14" s="5" t="s">
        <v>137</v>
      </c>
      <c r="E14" s="5" t="s">
        <v>26</v>
      </c>
      <c r="F14" s="5" t="s">
        <v>145</v>
      </c>
      <c r="G14" s="5" t="s">
        <v>144</v>
      </c>
      <c r="H14" s="5" t="s">
        <v>22</v>
      </c>
      <c r="I14" s="5" t="s">
        <v>20</v>
      </c>
      <c r="J14" s="5" t="s">
        <v>87</v>
      </c>
      <c r="K14" s="5" t="s">
        <v>88</v>
      </c>
      <c r="L14" s="5" t="s">
        <v>33</v>
      </c>
      <c r="M14" s="5" t="s">
        <v>89</v>
      </c>
      <c r="N14" s="5" t="s">
        <v>90</v>
      </c>
      <c r="O14" s="5" t="s">
        <v>91</v>
      </c>
      <c r="P14" s="5">
        <v>2</v>
      </c>
      <c r="Q14" s="5">
        <v>59</v>
      </c>
      <c r="R14" s="5">
        <f>Tablica13[[#This Row],[Procjena broja udžbenika]]*Tablica13[[#This Row],[Cijena katalog]]</f>
        <v>118</v>
      </c>
      <c r="S14" s="5"/>
      <c r="T14" s="5"/>
    </row>
    <row r="15" spans="1:24" x14ac:dyDescent="0.25">
      <c r="A15" s="5" t="s">
        <v>138</v>
      </c>
      <c r="B15" s="5" t="s">
        <v>69</v>
      </c>
      <c r="C15" s="5" t="s">
        <v>139</v>
      </c>
      <c r="D15" s="5" t="s">
        <v>137</v>
      </c>
      <c r="E15" s="5" t="s">
        <v>26</v>
      </c>
      <c r="F15" s="5" t="s">
        <v>145</v>
      </c>
      <c r="G15" s="5" t="s">
        <v>144</v>
      </c>
      <c r="H15" s="5" t="s">
        <v>22</v>
      </c>
      <c r="I15" s="5" t="s">
        <v>20</v>
      </c>
      <c r="J15" s="5" t="s">
        <v>92</v>
      </c>
      <c r="K15" s="5" t="s">
        <v>88</v>
      </c>
      <c r="L15" s="5" t="s">
        <v>33</v>
      </c>
      <c r="M15" s="5" t="s">
        <v>93</v>
      </c>
      <c r="N15" s="5" t="s">
        <v>90</v>
      </c>
      <c r="O15" s="5" t="s">
        <v>91</v>
      </c>
      <c r="P15" s="5">
        <v>2</v>
      </c>
      <c r="Q15" s="5">
        <v>59</v>
      </c>
      <c r="R15" s="5">
        <f>Tablica13[[#This Row],[Procjena broja udžbenika]]*Tablica13[[#This Row],[Cijena katalog]]</f>
        <v>118</v>
      </c>
      <c r="S15" s="5"/>
      <c r="T15" s="5"/>
    </row>
    <row r="16" spans="1:24" x14ac:dyDescent="0.25">
      <c r="A16" s="5" t="s">
        <v>138</v>
      </c>
      <c r="B16" s="5" t="s">
        <v>69</v>
      </c>
      <c r="C16" s="5" t="s">
        <v>139</v>
      </c>
      <c r="D16" s="5" t="s">
        <v>137</v>
      </c>
      <c r="E16" s="5" t="s">
        <v>26</v>
      </c>
      <c r="F16" s="5" t="s">
        <v>145</v>
      </c>
      <c r="G16" s="5" t="s">
        <v>144</v>
      </c>
      <c r="H16" s="5" t="s">
        <v>23</v>
      </c>
      <c r="I16" s="5" t="s">
        <v>20</v>
      </c>
      <c r="J16" s="5" t="s">
        <v>94</v>
      </c>
      <c r="K16" s="5" t="s">
        <v>95</v>
      </c>
      <c r="L16" s="5" t="s">
        <v>33</v>
      </c>
      <c r="M16" s="5" t="s">
        <v>96</v>
      </c>
      <c r="N16" s="5" t="s">
        <v>97</v>
      </c>
      <c r="O16" s="5" t="s">
        <v>67</v>
      </c>
      <c r="P16" s="5">
        <v>2</v>
      </c>
      <c r="Q16" s="5">
        <v>59</v>
      </c>
      <c r="R16" s="5">
        <f>Tablica13[[#This Row],[Procjena broja udžbenika]]*Tablica13[[#This Row],[Cijena katalog]]</f>
        <v>118</v>
      </c>
      <c r="S16" s="5"/>
      <c r="T16" s="5"/>
    </row>
    <row r="17" spans="1:20" x14ac:dyDescent="0.25">
      <c r="A17" s="5" t="s">
        <v>138</v>
      </c>
      <c r="B17" s="5" t="s">
        <v>16</v>
      </c>
      <c r="C17" s="5" t="s">
        <v>139</v>
      </c>
      <c r="D17" s="5" t="s">
        <v>137</v>
      </c>
      <c r="E17" s="5" t="s">
        <v>26</v>
      </c>
      <c r="F17" s="5" t="s">
        <v>139</v>
      </c>
      <c r="G17" s="5" t="s">
        <v>29</v>
      </c>
      <c r="H17" s="5" t="s">
        <v>186</v>
      </c>
      <c r="I17" s="5" t="s">
        <v>20</v>
      </c>
      <c r="J17" s="23">
        <v>6079</v>
      </c>
      <c r="K17" s="23">
        <v>3904</v>
      </c>
      <c r="L17" s="56" t="s">
        <v>169</v>
      </c>
      <c r="M17" s="25" t="s">
        <v>269</v>
      </c>
      <c r="N17" s="24" t="s">
        <v>271</v>
      </c>
      <c r="O17" s="24" t="s">
        <v>270</v>
      </c>
      <c r="P17" s="22">
        <v>2</v>
      </c>
      <c r="Q17" s="16">
        <v>59.9</v>
      </c>
      <c r="R17" s="16">
        <f>Tablica13[[#This Row],[Procjena broja udžbenika]]*Tablica13[[#This Row],[Cijena katalog]]</f>
        <v>119.8</v>
      </c>
      <c r="S17" s="5">
        <f>SUM(P17:P19)</f>
        <v>4</v>
      </c>
      <c r="T17" s="5">
        <f>SUM(R17:R19)</f>
        <v>239.6</v>
      </c>
    </row>
    <row r="18" spans="1:20" x14ac:dyDescent="0.25">
      <c r="A18" s="5" t="s">
        <v>138</v>
      </c>
      <c r="B18" s="5" t="s">
        <v>68</v>
      </c>
      <c r="C18" s="5" t="s">
        <v>139</v>
      </c>
      <c r="D18" s="5" t="s">
        <v>137</v>
      </c>
      <c r="E18" s="5" t="s">
        <v>26</v>
      </c>
      <c r="F18" s="5" t="s">
        <v>140</v>
      </c>
      <c r="G18" s="5" t="s">
        <v>144</v>
      </c>
      <c r="H18" s="5" t="s">
        <v>186</v>
      </c>
      <c r="I18" s="5" t="s">
        <v>20</v>
      </c>
      <c r="J18" s="49">
        <v>6079</v>
      </c>
      <c r="K18" s="49">
        <v>3904</v>
      </c>
      <c r="L18" s="56" t="s">
        <v>169</v>
      </c>
      <c r="M18" s="25" t="s">
        <v>269</v>
      </c>
      <c r="N18" s="24" t="s">
        <v>271</v>
      </c>
      <c r="O18" s="24" t="s">
        <v>270</v>
      </c>
      <c r="P18" s="22">
        <v>1</v>
      </c>
      <c r="Q18" s="16">
        <v>59.9</v>
      </c>
      <c r="R18" s="16">
        <f>Tablica13[[#This Row],[Procjena broja udžbenika]]*Tablica13[[#This Row],[Cijena katalog]]</f>
        <v>59.9</v>
      </c>
      <c r="S18" s="5"/>
      <c r="T18" s="5"/>
    </row>
    <row r="19" spans="1:20" x14ac:dyDescent="0.25">
      <c r="A19" s="5" t="s">
        <v>138</v>
      </c>
      <c r="B19" s="5" t="s">
        <v>69</v>
      </c>
      <c r="C19" s="5" t="s">
        <v>139</v>
      </c>
      <c r="D19" s="5" t="s">
        <v>137</v>
      </c>
      <c r="E19" s="5" t="s">
        <v>26</v>
      </c>
      <c r="F19" s="5" t="s">
        <v>145</v>
      </c>
      <c r="G19" s="5" t="s">
        <v>144</v>
      </c>
      <c r="H19" s="5" t="s">
        <v>186</v>
      </c>
      <c r="I19" s="5" t="s">
        <v>20</v>
      </c>
      <c r="J19" s="49">
        <v>6079</v>
      </c>
      <c r="K19" s="49">
        <v>3904</v>
      </c>
      <c r="L19" s="56" t="s">
        <v>169</v>
      </c>
      <c r="M19" s="25" t="s">
        <v>269</v>
      </c>
      <c r="N19" s="24" t="s">
        <v>271</v>
      </c>
      <c r="O19" s="24" t="s">
        <v>270</v>
      </c>
      <c r="P19" s="22">
        <v>1</v>
      </c>
      <c r="Q19" s="16">
        <v>59.9</v>
      </c>
      <c r="R19" s="16">
        <f>Tablica13[[#This Row],[Procjena broja udžbenika]]*Tablica13[[#This Row],[Cijena katalog]]</f>
        <v>59.9</v>
      </c>
      <c r="S19" s="5"/>
      <c r="T19" s="5"/>
    </row>
    <row r="20" spans="1:20" x14ac:dyDescent="0.25">
      <c r="A20" s="5" t="s">
        <v>138</v>
      </c>
      <c r="B20" s="5" t="s">
        <v>16</v>
      </c>
      <c r="C20" s="5" t="s">
        <v>139</v>
      </c>
      <c r="D20" s="5" t="s">
        <v>137</v>
      </c>
      <c r="E20" s="5" t="s">
        <v>26</v>
      </c>
      <c r="F20" s="5" t="s">
        <v>139</v>
      </c>
      <c r="G20" s="5" t="s">
        <v>29</v>
      </c>
      <c r="H20" s="5" t="s">
        <v>187</v>
      </c>
      <c r="I20" s="5" t="s">
        <v>20</v>
      </c>
      <c r="J20" s="49">
        <v>5984</v>
      </c>
      <c r="K20" s="49">
        <v>3824</v>
      </c>
      <c r="L20" s="46" t="s">
        <v>21</v>
      </c>
      <c r="M20" s="20" t="s">
        <v>279</v>
      </c>
      <c r="N20" s="20" t="s">
        <v>280</v>
      </c>
      <c r="O20" s="24" t="s">
        <v>281</v>
      </c>
      <c r="P20" s="22">
        <v>17</v>
      </c>
      <c r="Q20" s="16">
        <v>59.91</v>
      </c>
      <c r="R20" s="16">
        <f>Tablica13[[#This Row],[Procjena broja udžbenika]]*Tablica13[[#This Row],[Cijena katalog]]</f>
        <v>1018.4699999999999</v>
      </c>
      <c r="S20" s="5">
        <f>SUM(P20:P23)</f>
        <v>21</v>
      </c>
      <c r="T20" s="5">
        <f>SUM(R20:R23)</f>
        <v>1258.1100000000001</v>
      </c>
    </row>
    <row r="21" spans="1:20" x14ac:dyDescent="0.25">
      <c r="A21" s="5" t="s">
        <v>138</v>
      </c>
      <c r="B21" s="5" t="s">
        <v>68</v>
      </c>
      <c r="C21" s="5" t="s">
        <v>139</v>
      </c>
      <c r="D21" s="5" t="s">
        <v>137</v>
      </c>
      <c r="E21" s="5" t="s">
        <v>26</v>
      </c>
      <c r="F21" s="5" t="s">
        <v>140</v>
      </c>
      <c r="G21" s="5" t="s">
        <v>144</v>
      </c>
      <c r="H21" s="5" t="s">
        <v>187</v>
      </c>
      <c r="I21" s="5" t="s">
        <v>20</v>
      </c>
      <c r="J21" s="49">
        <v>5984</v>
      </c>
      <c r="K21" s="49">
        <v>3824</v>
      </c>
      <c r="L21" s="46" t="s">
        <v>21</v>
      </c>
      <c r="M21" s="20" t="s">
        <v>279</v>
      </c>
      <c r="N21" s="20" t="s">
        <v>280</v>
      </c>
      <c r="O21" s="24" t="s">
        <v>281</v>
      </c>
      <c r="P21" s="22">
        <v>2</v>
      </c>
      <c r="Q21" s="16">
        <v>59.91</v>
      </c>
      <c r="R21" s="16">
        <f>Tablica13[[#This Row],[Procjena broja udžbenika]]*Tablica13[[#This Row],[Cijena katalog]]</f>
        <v>119.82</v>
      </c>
      <c r="S21" s="5"/>
      <c r="T21" s="5"/>
    </row>
    <row r="22" spans="1:20" x14ac:dyDescent="0.25">
      <c r="A22" s="5" t="s">
        <v>138</v>
      </c>
      <c r="B22" s="5" t="s">
        <v>69</v>
      </c>
      <c r="C22" s="5" t="s">
        <v>139</v>
      </c>
      <c r="D22" s="5" t="s">
        <v>137</v>
      </c>
      <c r="E22" s="5" t="s">
        <v>26</v>
      </c>
      <c r="F22" s="5" t="s">
        <v>145</v>
      </c>
      <c r="G22" s="5" t="s">
        <v>144</v>
      </c>
      <c r="H22" s="5" t="s">
        <v>187</v>
      </c>
      <c r="I22" s="5" t="s">
        <v>20</v>
      </c>
      <c r="J22" s="49">
        <v>5984</v>
      </c>
      <c r="K22" s="49">
        <v>3824</v>
      </c>
      <c r="L22" s="46" t="s">
        <v>21</v>
      </c>
      <c r="M22" s="20" t="s">
        <v>279</v>
      </c>
      <c r="N22" s="20" t="s">
        <v>280</v>
      </c>
      <c r="O22" s="24" t="s">
        <v>281</v>
      </c>
      <c r="P22" s="22">
        <v>1</v>
      </c>
      <c r="Q22" s="16">
        <v>59.91</v>
      </c>
      <c r="R22" s="16">
        <f>Tablica13[[#This Row],[Procjena broja udžbenika]]*Tablica13[[#This Row],[Cijena katalog]]</f>
        <v>59.91</v>
      </c>
      <c r="S22" s="5"/>
      <c r="T22" s="5"/>
    </row>
    <row r="23" spans="1:20" x14ac:dyDescent="0.25">
      <c r="A23" s="5" t="s">
        <v>138</v>
      </c>
      <c r="B23" s="5" t="s">
        <v>69</v>
      </c>
      <c r="C23" s="5" t="s">
        <v>139</v>
      </c>
      <c r="D23" s="5" t="s">
        <v>137</v>
      </c>
      <c r="E23" s="5" t="s">
        <v>26</v>
      </c>
      <c r="F23" s="5" t="s">
        <v>145</v>
      </c>
      <c r="G23" s="5" t="s">
        <v>144</v>
      </c>
      <c r="H23" s="5" t="s">
        <v>196</v>
      </c>
      <c r="I23" s="20" t="s">
        <v>20</v>
      </c>
      <c r="J23" s="26">
        <v>6128</v>
      </c>
      <c r="K23" s="26">
        <v>3944</v>
      </c>
      <c r="L23" s="46" t="s">
        <v>21</v>
      </c>
      <c r="M23" s="25" t="s">
        <v>328</v>
      </c>
      <c r="N23" s="24" t="s">
        <v>329</v>
      </c>
      <c r="O23" s="27" t="s">
        <v>330</v>
      </c>
      <c r="P23" s="22">
        <v>1</v>
      </c>
      <c r="Q23" s="16">
        <v>59.91</v>
      </c>
      <c r="R23" s="16">
        <f>Tablica13[[#This Row],[Procjena broja udžbenika]]*Tablica13[[#This Row],[Cijena katalog]]</f>
        <v>59.91</v>
      </c>
      <c r="S23" s="5"/>
      <c r="T23" s="5"/>
    </row>
    <row r="24" spans="1:20" x14ac:dyDescent="0.25">
      <c r="A24" s="5" t="s">
        <v>138</v>
      </c>
      <c r="B24" s="5" t="s">
        <v>16</v>
      </c>
      <c r="C24" s="5" t="s">
        <v>139</v>
      </c>
      <c r="D24" s="5" t="s">
        <v>137</v>
      </c>
      <c r="E24" s="5" t="s">
        <v>26</v>
      </c>
      <c r="F24" s="5" t="s">
        <v>139</v>
      </c>
      <c r="G24" s="5" t="s">
        <v>29</v>
      </c>
      <c r="H24" s="5" t="s">
        <v>173</v>
      </c>
      <c r="I24" s="5" t="s">
        <v>20</v>
      </c>
      <c r="J24" s="5">
        <v>7001</v>
      </c>
      <c r="K24" s="5">
        <v>4741</v>
      </c>
      <c r="L24" s="56" t="s">
        <v>28</v>
      </c>
      <c r="M24" s="5" t="s">
        <v>174</v>
      </c>
      <c r="N24" s="5" t="s">
        <v>175</v>
      </c>
      <c r="O24" s="5" t="s">
        <v>176</v>
      </c>
      <c r="P24" s="22">
        <v>17</v>
      </c>
      <c r="Q24" s="5">
        <v>61.7</v>
      </c>
      <c r="R24" s="5">
        <f>Tablica13[[#This Row],[Procjena broja udžbenika]]*Tablica13[[#This Row],[Cijena katalog]]</f>
        <v>1048.9000000000001</v>
      </c>
      <c r="S24" s="5">
        <f>SUM(P24:P26)</f>
        <v>21</v>
      </c>
      <c r="T24" s="5">
        <f>SUM(R24:R26)</f>
        <v>1295.7000000000003</v>
      </c>
    </row>
    <row r="25" spans="1:20" x14ac:dyDescent="0.25">
      <c r="A25" s="5" t="s">
        <v>138</v>
      </c>
      <c r="B25" s="5" t="s">
        <v>68</v>
      </c>
      <c r="C25" s="5" t="s">
        <v>139</v>
      </c>
      <c r="D25" s="5" t="s">
        <v>137</v>
      </c>
      <c r="E25" s="5" t="s">
        <v>26</v>
      </c>
      <c r="F25" s="5" t="s">
        <v>140</v>
      </c>
      <c r="G25" s="5" t="s">
        <v>144</v>
      </c>
      <c r="H25" s="5" t="s">
        <v>173</v>
      </c>
      <c r="I25" s="5" t="s">
        <v>20</v>
      </c>
      <c r="J25" s="5">
        <v>7001</v>
      </c>
      <c r="K25" s="5">
        <v>4741</v>
      </c>
      <c r="L25" s="56" t="s">
        <v>28</v>
      </c>
      <c r="M25" s="5" t="s">
        <v>174</v>
      </c>
      <c r="N25" s="5" t="s">
        <v>175</v>
      </c>
      <c r="O25" s="5" t="s">
        <v>176</v>
      </c>
      <c r="P25" s="22">
        <v>2</v>
      </c>
      <c r="Q25" s="5">
        <v>61.7</v>
      </c>
      <c r="R25" s="16">
        <f>Tablica13[[#This Row],[Procjena broja udžbenika]]*Tablica13[[#This Row],[Cijena katalog]]</f>
        <v>123.4</v>
      </c>
      <c r="S25" s="5"/>
      <c r="T25" s="5"/>
    </row>
    <row r="26" spans="1:20" x14ac:dyDescent="0.25">
      <c r="A26" s="5" t="s">
        <v>138</v>
      </c>
      <c r="B26" s="5" t="s">
        <v>69</v>
      </c>
      <c r="C26" s="5" t="s">
        <v>139</v>
      </c>
      <c r="D26" s="5" t="s">
        <v>137</v>
      </c>
      <c r="E26" s="5" t="s">
        <v>26</v>
      </c>
      <c r="F26" s="5" t="s">
        <v>145</v>
      </c>
      <c r="G26" s="5" t="s">
        <v>144</v>
      </c>
      <c r="H26" s="5" t="s">
        <v>177</v>
      </c>
      <c r="I26" s="5" t="s">
        <v>20</v>
      </c>
      <c r="J26" s="5">
        <v>7001</v>
      </c>
      <c r="K26" s="5">
        <v>4741</v>
      </c>
      <c r="L26" s="56" t="s">
        <v>28</v>
      </c>
      <c r="M26" s="5" t="s">
        <v>174</v>
      </c>
      <c r="N26" s="5" t="s">
        <v>175</v>
      </c>
      <c r="O26" s="5" t="s">
        <v>176</v>
      </c>
      <c r="P26" s="22">
        <v>2</v>
      </c>
      <c r="Q26" s="5">
        <v>61.7</v>
      </c>
      <c r="R26" s="16">
        <f>Tablica13[[#This Row],[Procjena broja udžbenika]]*Tablica13[[#This Row],[Cijena katalog]]</f>
        <v>123.4</v>
      </c>
      <c r="S26" s="55"/>
      <c r="T26" s="55"/>
    </row>
    <row r="27" spans="1:20" x14ac:dyDescent="0.25">
      <c r="P27">
        <f>SUBTOTAL(109,Tablica13[Procjena broja udžbenika])</f>
        <v>151</v>
      </c>
      <c r="Q27">
        <f>SUBTOTAL(109,Tablica13[Cijena katalog])</f>
        <v>1579.4400000000007</v>
      </c>
      <c r="R27" s="2">
        <f>SUBTOTAL(109,Tablica13[Cijena ukupno])</f>
        <v>8360.409999999998</v>
      </c>
      <c r="T27">
        <f>SUBTOTAL(109,Tablica13[CIJENA])</f>
        <v>8360.4100000000017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25"/>
  <sheetViews>
    <sheetView workbookViewId="0">
      <selection activeCell="N30" sqref="N30"/>
    </sheetView>
  </sheetViews>
  <sheetFormatPr defaultColWidth="11.42578125" defaultRowHeight="15" x14ac:dyDescent="0.25"/>
  <cols>
    <col min="1" max="1" width="12.28515625" customWidth="1"/>
    <col min="2" max="2" width="5" customWidth="1"/>
    <col min="3" max="3" width="27.7109375" customWidth="1"/>
    <col min="4" max="4" width="21.140625" customWidth="1"/>
    <col min="5" max="5" width="22.140625" customWidth="1"/>
    <col min="6" max="6" width="49.28515625" customWidth="1"/>
    <col min="7" max="7" width="11.5703125" customWidth="1"/>
    <col min="8" max="8" width="17.140625" customWidth="1"/>
    <col min="9" max="9" width="30.42578125" customWidth="1"/>
    <col min="10" max="10" width="9.85546875" customWidth="1"/>
    <col min="11" max="11" width="6.140625" customWidth="1"/>
    <col min="12" max="12" width="9.42578125" customWidth="1"/>
    <col min="13" max="13" width="41.140625" customWidth="1"/>
    <col min="14" max="14" width="70.7109375" customWidth="1"/>
    <col min="15" max="15" width="83.7109375" customWidth="1"/>
    <col min="16" max="16" width="25.28515625" customWidth="1"/>
    <col min="19" max="20" width="0" hidden="1" customWidth="1"/>
  </cols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147</v>
      </c>
      <c r="R1" t="s">
        <v>146</v>
      </c>
      <c r="S1" s="53" t="s">
        <v>353</v>
      </c>
      <c r="T1" s="53" t="s">
        <v>166</v>
      </c>
    </row>
    <row r="2" spans="1:20" x14ac:dyDescent="0.25">
      <c r="A2" s="5" t="s">
        <v>138</v>
      </c>
      <c r="B2" s="5" t="s">
        <v>16</v>
      </c>
      <c r="C2" s="5" t="s">
        <v>139</v>
      </c>
      <c r="D2" s="5" t="s">
        <v>137</v>
      </c>
      <c r="E2" s="5" t="s">
        <v>27</v>
      </c>
      <c r="F2" s="5" t="s">
        <v>139</v>
      </c>
      <c r="G2" s="5" t="s">
        <v>30</v>
      </c>
      <c r="H2" s="5" t="s">
        <v>19</v>
      </c>
      <c r="I2" s="5" t="s">
        <v>20</v>
      </c>
      <c r="J2" s="5" t="s">
        <v>51</v>
      </c>
      <c r="K2" s="5" t="s">
        <v>52</v>
      </c>
      <c r="L2" s="5" t="s">
        <v>33</v>
      </c>
      <c r="M2" s="5" t="s">
        <v>53</v>
      </c>
      <c r="N2" s="5" t="s">
        <v>54</v>
      </c>
      <c r="O2" s="5" t="s">
        <v>36</v>
      </c>
      <c r="P2" s="5">
        <v>15</v>
      </c>
      <c r="Q2" s="5">
        <v>77.25</v>
      </c>
      <c r="R2" s="5">
        <f>Tablica111[[#This Row],[Procjena broja udžbenika]]*Tablica111[[#This Row],[Cijena katalog]]</f>
        <v>1158.75</v>
      </c>
      <c r="S2" s="54">
        <f t="shared" ref="S2" si="0">SUM(P2:P16)</f>
        <v>85</v>
      </c>
      <c r="T2" s="54">
        <f t="shared" ref="T2" si="1">SUM(R2:R16)</f>
        <v>5768.9499999999989</v>
      </c>
    </row>
    <row r="3" spans="1:20" x14ac:dyDescent="0.25">
      <c r="A3" s="5" t="s">
        <v>138</v>
      </c>
      <c r="B3" s="5" t="s">
        <v>16</v>
      </c>
      <c r="C3" s="5" t="s">
        <v>139</v>
      </c>
      <c r="D3" s="5" t="s">
        <v>137</v>
      </c>
      <c r="E3" s="5" t="s">
        <v>27</v>
      </c>
      <c r="F3" s="5" t="s">
        <v>139</v>
      </c>
      <c r="G3" s="5" t="s">
        <v>30</v>
      </c>
      <c r="H3" s="5" t="s">
        <v>19</v>
      </c>
      <c r="I3" s="5" t="s">
        <v>20</v>
      </c>
      <c r="J3" s="5" t="s">
        <v>55</v>
      </c>
      <c r="K3" s="5" t="s">
        <v>52</v>
      </c>
      <c r="L3" s="5" t="s">
        <v>33</v>
      </c>
      <c r="M3" s="5" t="s">
        <v>56</v>
      </c>
      <c r="N3" s="5" t="s">
        <v>54</v>
      </c>
      <c r="O3" s="5" t="s">
        <v>36</v>
      </c>
      <c r="P3" s="5">
        <v>15</v>
      </c>
      <c r="Q3" s="5">
        <v>77</v>
      </c>
      <c r="R3" s="5">
        <f>Tablica111[[#This Row],[Procjena broja udžbenika]]*Tablica111[[#This Row],[Cijena katalog]]</f>
        <v>1155</v>
      </c>
      <c r="S3" s="5"/>
      <c r="T3" s="5"/>
    </row>
    <row r="4" spans="1:20" x14ac:dyDescent="0.25">
      <c r="A4" s="5" t="s">
        <v>138</v>
      </c>
      <c r="B4" s="5" t="s">
        <v>16</v>
      </c>
      <c r="C4" s="5" t="s">
        <v>139</v>
      </c>
      <c r="D4" s="5" t="s">
        <v>137</v>
      </c>
      <c r="E4" s="5" t="s">
        <v>27</v>
      </c>
      <c r="F4" s="5" t="s">
        <v>139</v>
      </c>
      <c r="G4" s="5" t="s">
        <v>30</v>
      </c>
      <c r="H4" s="5" t="s">
        <v>22</v>
      </c>
      <c r="I4" s="5" t="s">
        <v>20</v>
      </c>
      <c r="J4" s="5" t="s">
        <v>57</v>
      </c>
      <c r="K4" s="5" t="s">
        <v>58</v>
      </c>
      <c r="L4" s="5" t="s">
        <v>33</v>
      </c>
      <c r="M4" s="5" t="s">
        <v>59</v>
      </c>
      <c r="N4" s="5" t="s">
        <v>60</v>
      </c>
      <c r="O4" s="5" t="s">
        <v>43</v>
      </c>
      <c r="P4" s="5">
        <v>15</v>
      </c>
      <c r="Q4" s="5">
        <v>61.4</v>
      </c>
      <c r="R4" s="5">
        <f>Tablica111[[#This Row],[Procjena broja udžbenika]]*Tablica111[[#This Row],[Cijena katalog]]</f>
        <v>921</v>
      </c>
      <c r="S4" s="5"/>
      <c r="T4" s="5"/>
    </row>
    <row r="5" spans="1:20" x14ac:dyDescent="0.25">
      <c r="A5" s="5" t="s">
        <v>138</v>
      </c>
      <c r="B5" s="5" t="s">
        <v>16</v>
      </c>
      <c r="C5" s="5" t="s">
        <v>139</v>
      </c>
      <c r="D5" s="5" t="s">
        <v>137</v>
      </c>
      <c r="E5" s="5" t="s">
        <v>27</v>
      </c>
      <c r="F5" s="5" t="s">
        <v>139</v>
      </c>
      <c r="G5" s="5" t="s">
        <v>30</v>
      </c>
      <c r="H5" s="5" t="s">
        <v>22</v>
      </c>
      <c r="I5" s="5" t="s">
        <v>20</v>
      </c>
      <c r="J5" s="5" t="s">
        <v>61</v>
      </c>
      <c r="K5" s="5" t="s">
        <v>58</v>
      </c>
      <c r="L5" s="5" t="s">
        <v>33</v>
      </c>
      <c r="M5" s="5" t="s">
        <v>62</v>
      </c>
      <c r="N5" s="5" t="s">
        <v>60</v>
      </c>
      <c r="O5" s="5" t="s">
        <v>43</v>
      </c>
      <c r="P5" s="5">
        <v>15</v>
      </c>
      <c r="Q5" s="5">
        <v>62</v>
      </c>
      <c r="R5" s="5">
        <f>Tablica111[[#This Row],[Procjena broja udžbenika]]*Tablica111[[#This Row],[Cijena katalog]]</f>
        <v>930</v>
      </c>
      <c r="S5" s="5"/>
      <c r="T5" s="5"/>
    </row>
    <row r="6" spans="1:20" x14ac:dyDescent="0.25">
      <c r="A6" s="5" t="s">
        <v>138</v>
      </c>
      <c r="B6" s="5" t="s">
        <v>16</v>
      </c>
      <c r="C6" s="5" t="s">
        <v>139</v>
      </c>
      <c r="D6" s="5" t="s">
        <v>137</v>
      </c>
      <c r="E6" s="5" t="s">
        <v>27</v>
      </c>
      <c r="F6" s="5" t="s">
        <v>139</v>
      </c>
      <c r="G6" s="5" t="s">
        <v>30</v>
      </c>
      <c r="H6" s="5" t="s">
        <v>23</v>
      </c>
      <c r="I6" s="5" t="s">
        <v>20</v>
      </c>
      <c r="J6" s="5" t="s">
        <v>63</v>
      </c>
      <c r="K6" s="5" t="s">
        <v>64</v>
      </c>
      <c r="L6" s="5" t="s">
        <v>33</v>
      </c>
      <c r="M6" s="5" t="s">
        <v>65</v>
      </c>
      <c r="N6" s="5" t="s">
        <v>66</v>
      </c>
      <c r="O6" s="5" t="s">
        <v>67</v>
      </c>
      <c r="P6" s="5">
        <v>15</v>
      </c>
      <c r="Q6" s="5">
        <v>61.7</v>
      </c>
      <c r="R6" s="5">
        <f>Tablica111[[#This Row],[Procjena broja udžbenika]]*Tablica111[[#This Row],[Cijena katalog]]</f>
        <v>925.5</v>
      </c>
      <c r="S6" s="5"/>
      <c r="T6" s="5"/>
    </row>
    <row r="7" spans="1:20" x14ac:dyDescent="0.25">
      <c r="A7" s="5" t="s">
        <v>138</v>
      </c>
      <c r="B7" s="5" t="s">
        <v>68</v>
      </c>
      <c r="C7" s="5" t="s">
        <v>139</v>
      </c>
      <c r="D7" s="5" t="s">
        <v>137</v>
      </c>
      <c r="E7" s="5" t="s">
        <v>27</v>
      </c>
      <c r="F7" s="5" t="s">
        <v>140</v>
      </c>
      <c r="G7" s="5" t="s">
        <v>141</v>
      </c>
      <c r="H7" s="5" t="s">
        <v>19</v>
      </c>
      <c r="I7" s="5" t="s">
        <v>20</v>
      </c>
      <c r="J7" s="5" t="s">
        <v>51</v>
      </c>
      <c r="K7" s="5" t="s">
        <v>52</v>
      </c>
      <c r="L7" s="5" t="s">
        <v>33</v>
      </c>
      <c r="M7" s="5" t="s">
        <v>53</v>
      </c>
      <c r="N7" s="5" t="s">
        <v>54</v>
      </c>
      <c r="O7" s="5" t="s">
        <v>36</v>
      </c>
      <c r="P7" s="5">
        <v>1</v>
      </c>
      <c r="Q7" s="5">
        <v>77.25</v>
      </c>
      <c r="R7" s="5">
        <f>Tablica111[[#This Row],[Procjena broja udžbenika]]*Tablica111[[#This Row],[Cijena katalog]]</f>
        <v>77.25</v>
      </c>
      <c r="S7" s="5"/>
      <c r="T7" s="5"/>
    </row>
    <row r="8" spans="1:20" x14ac:dyDescent="0.25">
      <c r="A8" s="5" t="s">
        <v>138</v>
      </c>
      <c r="B8" s="5" t="s">
        <v>68</v>
      </c>
      <c r="C8" s="5" t="s">
        <v>139</v>
      </c>
      <c r="D8" s="5" t="s">
        <v>137</v>
      </c>
      <c r="E8" s="5" t="s">
        <v>27</v>
      </c>
      <c r="F8" s="5" t="s">
        <v>140</v>
      </c>
      <c r="G8" s="5" t="s">
        <v>141</v>
      </c>
      <c r="H8" s="5" t="s">
        <v>19</v>
      </c>
      <c r="I8" s="5" t="s">
        <v>20</v>
      </c>
      <c r="J8" s="5" t="s">
        <v>55</v>
      </c>
      <c r="K8" s="5" t="s">
        <v>52</v>
      </c>
      <c r="L8" s="5" t="s">
        <v>33</v>
      </c>
      <c r="M8" s="5" t="s">
        <v>56</v>
      </c>
      <c r="N8" s="5" t="s">
        <v>54</v>
      </c>
      <c r="O8" s="5" t="s">
        <v>36</v>
      </c>
      <c r="P8" s="5">
        <v>1</v>
      </c>
      <c r="Q8" s="5">
        <v>77</v>
      </c>
      <c r="R8" s="5">
        <f>Tablica111[[#This Row],[Procjena broja udžbenika]]*Tablica111[[#This Row],[Cijena katalog]]</f>
        <v>77</v>
      </c>
      <c r="S8" s="5"/>
      <c r="T8" s="5"/>
    </row>
    <row r="9" spans="1:20" x14ac:dyDescent="0.25">
      <c r="A9" s="5" t="s">
        <v>138</v>
      </c>
      <c r="B9" s="5" t="s">
        <v>68</v>
      </c>
      <c r="C9" s="5" t="s">
        <v>139</v>
      </c>
      <c r="D9" s="5" t="s">
        <v>137</v>
      </c>
      <c r="E9" s="5" t="s">
        <v>27</v>
      </c>
      <c r="F9" s="5" t="s">
        <v>140</v>
      </c>
      <c r="G9" s="5" t="s">
        <v>141</v>
      </c>
      <c r="H9" s="5" t="s">
        <v>22</v>
      </c>
      <c r="I9" s="5" t="s">
        <v>20</v>
      </c>
      <c r="J9" s="5" t="s">
        <v>57</v>
      </c>
      <c r="K9" s="5" t="s">
        <v>58</v>
      </c>
      <c r="L9" s="5" t="s">
        <v>33</v>
      </c>
      <c r="M9" s="5" t="s">
        <v>59</v>
      </c>
      <c r="N9" s="5" t="s">
        <v>60</v>
      </c>
      <c r="O9" s="5" t="s">
        <v>43</v>
      </c>
      <c r="P9" s="5">
        <v>1</v>
      </c>
      <c r="Q9" s="5">
        <v>61.4</v>
      </c>
      <c r="R9" s="5">
        <f>Tablica111[[#This Row],[Procjena broja udžbenika]]*Tablica111[[#This Row],[Cijena katalog]]</f>
        <v>61.4</v>
      </c>
      <c r="S9" s="5"/>
      <c r="T9" s="5"/>
    </row>
    <row r="10" spans="1:20" x14ac:dyDescent="0.25">
      <c r="A10" s="5" t="s">
        <v>138</v>
      </c>
      <c r="B10" s="5" t="s">
        <v>68</v>
      </c>
      <c r="C10" s="5" t="s">
        <v>139</v>
      </c>
      <c r="D10" s="5" t="s">
        <v>137</v>
      </c>
      <c r="E10" s="5" t="s">
        <v>27</v>
      </c>
      <c r="F10" s="5" t="s">
        <v>140</v>
      </c>
      <c r="G10" s="5" t="s">
        <v>141</v>
      </c>
      <c r="H10" s="5" t="s">
        <v>22</v>
      </c>
      <c r="I10" s="5" t="s">
        <v>20</v>
      </c>
      <c r="J10" s="5" t="s">
        <v>61</v>
      </c>
      <c r="K10" s="5" t="s">
        <v>58</v>
      </c>
      <c r="L10" s="5" t="s">
        <v>33</v>
      </c>
      <c r="M10" s="5" t="s">
        <v>62</v>
      </c>
      <c r="N10" s="5" t="s">
        <v>60</v>
      </c>
      <c r="O10" s="5" t="s">
        <v>43</v>
      </c>
      <c r="P10" s="5">
        <v>1</v>
      </c>
      <c r="Q10" s="5">
        <v>62</v>
      </c>
      <c r="R10" s="5">
        <f>Tablica111[[#This Row],[Procjena broja udžbenika]]*Tablica111[[#This Row],[Cijena katalog]]</f>
        <v>62</v>
      </c>
      <c r="S10" s="5"/>
      <c r="T10" s="5"/>
    </row>
    <row r="11" spans="1:20" x14ac:dyDescent="0.25">
      <c r="A11" s="5" t="s">
        <v>138</v>
      </c>
      <c r="B11" s="5" t="s">
        <v>68</v>
      </c>
      <c r="C11" s="5" t="s">
        <v>139</v>
      </c>
      <c r="D11" s="5" t="s">
        <v>137</v>
      </c>
      <c r="E11" s="5" t="s">
        <v>27</v>
      </c>
      <c r="F11" s="5" t="s">
        <v>140</v>
      </c>
      <c r="G11" s="5" t="s">
        <v>141</v>
      </c>
      <c r="H11" s="5" t="s">
        <v>23</v>
      </c>
      <c r="I11" s="5" t="s">
        <v>20</v>
      </c>
      <c r="J11" s="5" t="s">
        <v>63</v>
      </c>
      <c r="K11" s="5" t="s">
        <v>64</v>
      </c>
      <c r="L11" s="5" t="s">
        <v>33</v>
      </c>
      <c r="M11" s="5" t="s">
        <v>65</v>
      </c>
      <c r="N11" s="5" t="s">
        <v>66</v>
      </c>
      <c r="O11" s="5" t="s">
        <v>67</v>
      </c>
      <c r="P11" s="5">
        <v>1</v>
      </c>
      <c r="Q11" s="5">
        <v>61.7</v>
      </c>
      <c r="R11" s="5">
        <f>Tablica111[[#This Row],[Procjena broja udžbenika]]*Tablica111[[#This Row],[Cijena katalog]]</f>
        <v>61.7</v>
      </c>
      <c r="S11" s="5"/>
      <c r="T11" s="5"/>
    </row>
    <row r="12" spans="1:20" x14ac:dyDescent="0.25">
      <c r="A12" s="5" t="s">
        <v>138</v>
      </c>
      <c r="B12" s="5" t="s">
        <v>69</v>
      </c>
      <c r="C12" s="5" t="s">
        <v>139</v>
      </c>
      <c r="D12" s="5" t="s">
        <v>137</v>
      </c>
      <c r="E12" s="5" t="s">
        <v>27</v>
      </c>
      <c r="F12" s="5" t="s">
        <v>145</v>
      </c>
      <c r="G12" s="5" t="s">
        <v>141</v>
      </c>
      <c r="H12" s="5" t="s">
        <v>19</v>
      </c>
      <c r="I12" s="5" t="s">
        <v>20</v>
      </c>
      <c r="J12" s="5" t="s">
        <v>106</v>
      </c>
      <c r="K12" s="5" t="s">
        <v>107</v>
      </c>
      <c r="L12" s="5" t="s">
        <v>33</v>
      </c>
      <c r="M12" s="5" t="s">
        <v>108</v>
      </c>
      <c r="N12" s="5" t="s">
        <v>109</v>
      </c>
      <c r="O12" s="5" t="s">
        <v>102</v>
      </c>
      <c r="P12" s="5">
        <v>1</v>
      </c>
      <c r="Q12" s="5">
        <v>101.25</v>
      </c>
      <c r="R12" s="5">
        <f>Tablica111[[#This Row],[Procjena broja udžbenika]]*Tablica111[[#This Row],[Cijena katalog]]</f>
        <v>101.25</v>
      </c>
      <c r="S12" s="5"/>
      <c r="T12" s="5"/>
    </row>
    <row r="13" spans="1:20" x14ac:dyDescent="0.25">
      <c r="A13" s="5" t="s">
        <v>138</v>
      </c>
      <c r="B13" s="5" t="s">
        <v>69</v>
      </c>
      <c r="C13" s="5" t="s">
        <v>139</v>
      </c>
      <c r="D13" s="5" t="s">
        <v>137</v>
      </c>
      <c r="E13" s="5" t="s">
        <v>27</v>
      </c>
      <c r="F13" s="5" t="s">
        <v>145</v>
      </c>
      <c r="G13" s="5" t="s">
        <v>141</v>
      </c>
      <c r="H13" s="5" t="s">
        <v>19</v>
      </c>
      <c r="I13" s="5" t="s">
        <v>20</v>
      </c>
      <c r="J13" s="5" t="s">
        <v>110</v>
      </c>
      <c r="K13" s="5" t="s">
        <v>107</v>
      </c>
      <c r="L13" s="5" t="s">
        <v>33</v>
      </c>
      <c r="M13" s="5" t="s">
        <v>111</v>
      </c>
      <c r="N13" s="5" t="s">
        <v>112</v>
      </c>
      <c r="O13" s="5" t="s">
        <v>113</v>
      </c>
      <c r="P13" s="5">
        <v>1</v>
      </c>
      <c r="Q13" s="5">
        <v>53</v>
      </c>
      <c r="R13" s="5">
        <f>Tablica111[[#This Row],[Procjena broja udžbenika]]*Tablica111[[#This Row],[Cijena katalog]]</f>
        <v>53</v>
      </c>
      <c r="S13" s="5"/>
      <c r="T13" s="5"/>
    </row>
    <row r="14" spans="1:20" x14ac:dyDescent="0.25">
      <c r="A14" s="5" t="s">
        <v>138</v>
      </c>
      <c r="B14" s="5" t="s">
        <v>69</v>
      </c>
      <c r="C14" s="5" t="s">
        <v>139</v>
      </c>
      <c r="D14" s="5" t="s">
        <v>137</v>
      </c>
      <c r="E14" s="5" t="s">
        <v>27</v>
      </c>
      <c r="F14" s="5" t="s">
        <v>145</v>
      </c>
      <c r="G14" s="5" t="s">
        <v>141</v>
      </c>
      <c r="H14" s="5" t="s">
        <v>22</v>
      </c>
      <c r="I14" s="5" t="s">
        <v>20</v>
      </c>
      <c r="J14" s="5" t="s">
        <v>57</v>
      </c>
      <c r="K14" s="5" t="s">
        <v>58</v>
      </c>
      <c r="L14" s="5" t="s">
        <v>33</v>
      </c>
      <c r="M14" s="5" t="s">
        <v>59</v>
      </c>
      <c r="N14" s="5" t="s">
        <v>60</v>
      </c>
      <c r="O14" s="5" t="s">
        <v>43</v>
      </c>
      <c r="P14" s="5">
        <v>1</v>
      </c>
      <c r="Q14" s="5">
        <v>61.4</v>
      </c>
      <c r="R14" s="5">
        <f>Tablica111[[#This Row],[Procjena broja udžbenika]]*Tablica111[[#This Row],[Cijena katalog]]</f>
        <v>61.4</v>
      </c>
      <c r="S14" s="5"/>
      <c r="T14" s="5"/>
    </row>
    <row r="15" spans="1:20" x14ac:dyDescent="0.25">
      <c r="A15" s="5" t="s">
        <v>138</v>
      </c>
      <c r="B15" s="5" t="s">
        <v>69</v>
      </c>
      <c r="C15" s="5" t="s">
        <v>139</v>
      </c>
      <c r="D15" s="5" t="s">
        <v>137</v>
      </c>
      <c r="E15" s="5" t="s">
        <v>27</v>
      </c>
      <c r="F15" s="5" t="s">
        <v>145</v>
      </c>
      <c r="G15" s="5" t="s">
        <v>141</v>
      </c>
      <c r="H15" s="5" t="s">
        <v>22</v>
      </c>
      <c r="I15" s="5" t="s">
        <v>20</v>
      </c>
      <c r="J15" s="5" t="s">
        <v>61</v>
      </c>
      <c r="K15" s="5" t="s">
        <v>58</v>
      </c>
      <c r="L15" s="5" t="s">
        <v>33</v>
      </c>
      <c r="M15" s="5" t="s">
        <v>62</v>
      </c>
      <c r="N15" s="5" t="s">
        <v>60</v>
      </c>
      <c r="O15" s="5" t="s">
        <v>43</v>
      </c>
      <c r="P15" s="5">
        <v>1</v>
      </c>
      <c r="Q15" s="5">
        <v>62</v>
      </c>
      <c r="R15" s="5">
        <f>Tablica111[[#This Row],[Procjena broja udžbenika]]*Tablica111[[#This Row],[Cijena katalog]]</f>
        <v>62</v>
      </c>
      <c r="S15" s="5"/>
      <c r="T15" s="5"/>
    </row>
    <row r="16" spans="1:20" x14ac:dyDescent="0.25">
      <c r="A16" s="5" t="s">
        <v>138</v>
      </c>
      <c r="B16" s="5" t="s">
        <v>69</v>
      </c>
      <c r="C16" s="5" t="s">
        <v>139</v>
      </c>
      <c r="D16" s="5" t="s">
        <v>137</v>
      </c>
      <c r="E16" s="5" t="s">
        <v>27</v>
      </c>
      <c r="F16" s="5" t="s">
        <v>145</v>
      </c>
      <c r="G16" s="5" t="s">
        <v>141</v>
      </c>
      <c r="H16" s="5" t="s">
        <v>23</v>
      </c>
      <c r="I16" s="5" t="s">
        <v>20</v>
      </c>
      <c r="J16" s="5" t="s">
        <v>63</v>
      </c>
      <c r="K16" s="5" t="s">
        <v>64</v>
      </c>
      <c r="L16" s="5" t="s">
        <v>33</v>
      </c>
      <c r="M16" s="5" t="s">
        <v>65</v>
      </c>
      <c r="N16" s="5" t="s">
        <v>66</v>
      </c>
      <c r="O16" s="5" t="s">
        <v>67</v>
      </c>
      <c r="P16" s="5">
        <v>1</v>
      </c>
      <c r="Q16" s="5">
        <v>61.7</v>
      </c>
      <c r="R16" s="5">
        <f>Tablica111[[#This Row],[Procjena broja udžbenika]]*Tablica111[[#This Row],[Cijena katalog]]</f>
        <v>61.7</v>
      </c>
      <c r="S16" s="5"/>
      <c r="T16" s="5"/>
    </row>
    <row r="17" spans="1:20" x14ac:dyDescent="0.25">
      <c r="A17" s="5" t="s">
        <v>138</v>
      </c>
      <c r="B17" s="5" t="s">
        <v>16</v>
      </c>
      <c r="C17" s="5" t="s">
        <v>139</v>
      </c>
      <c r="D17" s="5" t="s">
        <v>137</v>
      </c>
      <c r="E17" s="5" t="s">
        <v>27</v>
      </c>
      <c r="F17" s="5" t="s">
        <v>114</v>
      </c>
      <c r="G17" s="5" t="s">
        <v>114</v>
      </c>
      <c r="H17" s="5" t="s">
        <v>129</v>
      </c>
      <c r="I17" s="5" t="s">
        <v>130</v>
      </c>
      <c r="J17" s="5" t="s">
        <v>132</v>
      </c>
      <c r="K17" s="5" t="s">
        <v>133</v>
      </c>
      <c r="L17" s="5" t="s">
        <v>131</v>
      </c>
      <c r="M17" s="5" t="s">
        <v>134</v>
      </c>
      <c r="N17" s="5" t="s">
        <v>135</v>
      </c>
      <c r="O17" s="5" t="s">
        <v>136</v>
      </c>
      <c r="P17" s="5">
        <v>16</v>
      </c>
      <c r="Q17" s="5">
        <v>70</v>
      </c>
      <c r="R17" s="5">
        <f>Tablica111[[#This Row],[Procjena broja udžbenika]]*Tablica111[[#This Row],[Cijena katalog]]</f>
        <v>1120</v>
      </c>
      <c r="S17" s="5">
        <f>SUM(Tablica111[[#This Row],[Procjena broja udžbenika]])</f>
        <v>16</v>
      </c>
      <c r="T17" s="5">
        <f>SUM(Tablica111[[#This Row],[Cijena ukupno]])</f>
        <v>1120</v>
      </c>
    </row>
    <row r="18" spans="1:20" x14ac:dyDescent="0.25">
      <c r="A18" s="5" t="s">
        <v>138</v>
      </c>
      <c r="B18" s="5" t="s">
        <v>16</v>
      </c>
      <c r="C18" s="5" t="s">
        <v>139</v>
      </c>
      <c r="D18" s="5" t="s">
        <v>137</v>
      </c>
      <c r="E18" s="5" t="s">
        <v>27</v>
      </c>
      <c r="F18" s="5" t="s">
        <v>139</v>
      </c>
      <c r="G18" s="5" t="s">
        <v>30</v>
      </c>
      <c r="H18" s="5" t="s">
        <v>187</v>
      </c>
      <c r="I18" s="5" t="s">
        <v>20</v>
      </c>
      <c r="J18" s="49">
        <v>6897</v>
      </c>
      <c r="K18" s="49">
        <v>4649</v>
      </c>
      <c r="L18" s="46" t="s">
        <v>21</v>
      </c>
      <c r="M18" s="20" t="s">
        <v>288</v>
      </c>
      <c r="N18" s="20" t="s">
        <v>289</v>
      </c>
      <c r="O18" s="24" t="s">
        <v>281</v>
      </c>
      <c r="P18" s="5">
        <v>13</v>
      </c>
      <c r="Q18" s="16">
        <v>61.7</v>
      </c>
      <c r="R18" s="16">
        <f>Tablica111[[#This Row],[Procjena broja udžbenika]]*Tablica111[[#This Row],[Cijena katalog]]</f>
        <v>802.1</v>
      </c>
      <c r="S18" s="5">
        <f>SUM(P18:P21)</f>
        <v>17</v>
      </c>
      <c r="T18" s="5">
        <f>SUM(R18:R21)</f>
        <v>925.50000000000011</v>
      </c>
    </row>
    <row r="19" spans="1:20" x14ac:dyDescent="0.25">
      <c r="A19" s="5" t="s">
        <v>138</v>
      </c>
      <c r="B19" s="5" t="s">
        <v>68</v>
      </c>
      <c r="C19" s="5" t="s">
        <v>139</v>
      </c>
      <c r="D19" s="5" t="s">
        <v>137</v>
      </c>
      <c r="E19" s="5" t="s">
        <v>27</v>
      </c>
      <c r="F19" s="5" t="s">
        <v>140</v>
      </c>
      <c r="G19" s="5" t="s">
        <v>141</v>
      </c>
      <c r="H19" s="5" t="s">
        <v>187</v>
      </c>
      <c r="I19" s="5" t="s">
        <v>20</v>
      </c>
      <c r="J19" s="49">
        <v>6897</v>
      </c>
      <c r="K19" s="49">
        <v>4649</v>
      </c>
      <c r="L19" s="46" t="s">
        <v>21</v>
      </c>
      <c r="M19" s="20" t="s">
        <v>288</v>
      </c>
      <c r="N19" s="20" t="s">
        <v>289</v>
      </c>
      <c r="O19" s="24" t="s">
        <v>281</v>
      </c>
      <c r="P19" s="5">
        <v>1</v>
      </c>
      <c r="Q19" s="16">
        <v>61.7</v>
      </c>
      <c r="R19" s="16">
        <f>Tablica111[[#This Row],[Procjena broja udžbenika]]*Tablica111[[#This Row],[Cijena katalog]]</f>
        <v>61.7</v>
      </c>
      <c r="S19" s="5"/>
      <c r="T19" s="5"/>
    </row>
    <row r="20" spans="1:20" x14ac:dyDescent="0.25">
      <c r="A20" s="5" t="s">
        <v>138</v>
      </c>
      <c r="B20" s="5" t="s">
        <v>69</v>
      </c>
      <c r="C20" s="5" t="s">
        <v>139</v>
      </c>
      <c r="D20" s="5" t="s">
        <v>137</v>
      </c>
      <c r="E20" s="5" t="s">
        <v>27</v>
      </c>
      <c r="F20" s="5" t="s">
        <v>145</v>
      </c>
      <c r="G20" s="5" t="s">
        <v>141</v>
      </c>
      <c r="H20" s="5" t="s">
        <v>187</v>
      </c>
      <c r="I20" s="5" t="s">
        <v>20</v>
      </c>
      <c r="J20" s="49">
        <v>6897</v>
      </c>
      <c r="K20" s="49">
        <v>4649</v>
      </c>
      <c r="L20" s="46" t="s">
        <v>21</v>
      </c>
      <c r="M20" s="20" t="s">
        <v>288</v>
      </c>
      <c r="N20" s="20" t="s">
        <v>289</v>
      </c>
      <c r="O20" s="24" t="s">
        <v>281</v>
      </c>
      <c r="P20" s="5">
        <v>1</v>
      </c>
      <c r="Q20" s="16">
        <v>61.7</v>
      </c>
      <c r="R20" s="16">
        <f>Tablica111[[#This Row],[Procjena broja udžbenika]]*Tablica111[[#This Row],[Cijena katalog]]</f>
        <v>61.7</v>
      </c>
      <c r="S20" s="5"/>
      <c r="T20" s="5"/>
    </row>
    <row r="21" spans="1:20" x14ac:dyDescent="0.25">
      <c r="A21" s="5" t="s">
        <v>138</v>
      </c>
      <c r="B21" s="5" t="s">
        <v>16</v>
      </c>
      <c r="C21" s="5" t="s">
        <v>139</v>
      </c>
      <c r="D21" s="5" t="s">
        <v>137</v>
      </c>
      <c r="E21" s="5" t="s">
        <v>27</v>
      </c>
      <c r="F21" s="5" t="s">
        <v>139</v>
      </c>
      <c r="G21" s="5" t="s">
        <v>200</v>
      </c>
      <c r="H21" s="5" t="s">
        <v>196</v>
      </c>
      <c r="I21" s="5" t="s">
        <v>20</v>
      </c>
      <c r="J21" s="5">
        <v>6938</v>
      </c>
      <c r="K21" s="5">
        <v>4686</v>
      </c>
      <c r="L21" s="46" t="s">
        <v>21</v>
      </c>
      <c r="M21" s="28" t="s">
        <v>201</v>
      </c>
      <c r="N21" s="28" t="s">
        <v>202</v>
      </c>
      <c r="O21" s="28" t="s">
        <v>203</v>
      </c>
      <c r="P21" s="5">
        <v>2</v>
      </c>
      <c r="Q21" s="16">
        <v>61.7</v>
      </c>
      <c r="R21" s="16"/>
      <c r="S21" s="5"/>
      <c r="T21" s="5"/>
    </row>
    <row r="22" spans="1:20" x14ac:dyDescent="0.25">
      <c r="A22" s="5" t="s">
        <v>138</v>
      </c>
      <c r="B22" s="5" t="s">
        <v>16</v>
      </c>
      <c r="C22" s="5" t="s">
        <v>139</v>
      </c>
      <c r="D22" s="5" t="s">
        <v>137</v>
      </c>
      <c r="E22" s="5" t="s">
        <v>27</v>
      </c>
      <c r="F22" s="5" t="s">
        <v>139</v>
      </c>
      <c r="G22" s="5" t="s">
        <v>30</v>
      </c>
      <c r="H22" s="5" t="s">
        <v>173</v>
      </c>
      <c r="I22" s="5" t="s">
        <v>20</v>
      </c>
      <c r="J22" s="5">
        <v>7002</v>
      </c>
      <c r="K22" s="5">
        <v>4742</v>
      </c>
      <c r="L22" s="56" t="s">
        <v>28</v>
      </c>
      <c r="M22" s="5" t="s">
        <v>178</v>
      </c>
      <c r="N22" s="5" t="s">
        <v>179</v>
      </c>
      <c r="O22" s="5" t="s">
        <v>180</v>
      </c>
      <c r="P22" s="5">
        <v>15</v>
      </c>
      <c r="Q22" s="16">
        <v>61.7</v>
      </c>
      <c r="R22" s="16">
        <f>Tablica111[[#This Row],[Procjena broja udžbenika]]*Tablica111[[#This Row],[Cijena katalog]]</f>
        <v>925.5</v>
      </c>
      <c r="S22" s="5">
        <f>SUM(P22:P24)</f>
        <v>17</v>
      </c>
      <c r="T22" s="5">
        <f>SUM(R22:R24)</f>
        <v>1048.9000000000001</v>
      </c>
    </row>
    <row r="23" spans="1:20" x14ac:dyDescent="0.25">
      <c r="A23" s="5" t="s">
        <v>138</v>
      </c>
      <c r="B23" s="5" t="s">
        <v>68</v>
      </c>
      <c r="C23" s="5" t="s">
        <v>139</v>
      </c>
      <c r="D23" s="5" t="s">
        <v>137</v>
      </c>
      <c r="E23" s="5" t="s">
        <v>27</v>
      </c>
      <c r="F23" s="5" t="s">
        <v>140</v>
      </c>
      <c r="G23" s="5" t="s">
        <v>141</v>
      </c>
      <c r="H23" s="5" t="s">
        <v>173</v>
      </c>
      <c r="I23" s="5" t="s">
        <v>20</v>
      </c>
      <c r="J23" s="5">
        <v>7002</v>
      </c>
      <c r="K23" s="5">
        <v>4742</v>
      </c>
      <c r="L23" s="56" t="s">
        <v>28</v>
      </c>
      <c r="M23" s="5" t="s">
        <v>178</v>
      </c>
      <c r="N23" s="5" t="s">
        <v>179</v>
      </c>
      <c r="O23" s="5" t="s">
        <v>180</v>
      </c>
      <c r="P23" s="5">
        <v>1</v>
      </c>
      <c r="Q23" s="16">
        <v>61.7</v>
      </c>
      <c r="R23" s="16">
        <f>Tablica111[[#This Row],[Procjena broja udžbenika]]*Tablica111[[#This Row],[Cijena katalog]]</f>
        <v>61.7</v>
      </c>
      <c r="S23" s="5"/>
      <c r="T23" s="5"/>
    </row>
    <row r="24" spans="1:20" x14ac:dyDescent="0.25">
      <c r="A24" s="5" t="s">
        <v>138</v>
      </c>
      <c r="B24" s="5" t="s">
        <v>69</v>
      </c>
      <c r="C24" s="5" t="s">
        <v>139</v>
      </c>
      <c r="D24" s="5" t="s">
        <v>137</v>
      </c>
      <c r="E24" s="5" t="s">
        <v>27</v>
      </c>
      <c r="F24" s="5" t="s">
        <v>145</v>
      </c>
      <c r="G24" s="5" t="s">
        <v>141</v>
      </c>
      <c r="H24" s="5" t="s">
        <v>173</v>
      </c>
      <c r="I24" s="5" t="s">
        <v>20</v>
      </c>
      <c r="J24" s="5">
        <v>7002</v>
      </c>
      <c r="K24" s="5">
        <v>4742</v>
      </c>
      <c r="L24" s="56" t="s">
        <v>28</v>
      </c>
      <c r="M24" s="5" t="s">
        <v>178</v>
      </c>
      <c r="N24" s="5" t="s">
        <v>179</v>
      </c>
      <c r="O24" s="5" t="s">
        <v>180</v>
      </c>
      <c r="P24" s="5">
        <v>1</v>
      </c>
      <c r="Q24" s="16">
        <v>61.7</v>
      </c>
      <c r="R24" s="16">
        <f>Tablica111[[#This Row],[Procjena broja udžbenika]]*Tablica111[[#This Row],[Cijena katalog]]</f>
        <v>61.7</v>
      </c>
      <c r="S24" s="55"/>
      <c r="T24" s="55"/>
    </row>
    <row r="25" spans="1:20" x14ac:dyDescent="0.25">
      <c r="P25">
        <f>SUBTOTAL(109,Tablica111[Procjena broja udžbenika])</f>
        <v>135</v>
      </c>
      <c r="Q25" s="2">
        <f>SUBTOTAL(109,Tablica111[Cijena katalog])</f>
        <v>1519.9500000000005</v>
      </c>
      <c r="R25" s="2">
        <f>SUBTOTAL(109,Tablica111[Cijena ukupno])</f>
        <v>8863.35</v>
      </c>
      <c r="S25">
        <f>SUBTOTAL(109,Tablica111[KOL])</f>
        <v>135</v>
      </c>
      <c r="T25">
        <f>SUBTOTAL(109,Tablica111[CIJENA])</f>
        <v>8863.3499999999985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27"/>
  <sheetViews>
    <sheetView topLeftCell="M1" workbookViewId="0">
      <selection activeCell="N29" sqref="N29"/>
    </sheetView>
  </sheetViews>
  <sheetFormatPr defaultColWidth="11.42578125" defaultRowHeight="15" x14ac:dyDescent="0.25"/>
  <cols>
    <col min="1" max="1" width="12.28515625" customWidth="1"/>
    <col min="2" max="2" width="5" customWidth="1"/>
    <col min="3" max="3" width="27.7109375" customWidth="1"/>
    <col min="4" max="4" width="21.140625" customWidth="1"/>
    <col min="5" max="5" width="22.140625" customWidth="1"/>
    <col min="6" max="6" width="49.28515625" customWidth="1"/>
    <col min="7" max="7" width="11.5703125" customWidth="1"/>
    <col min="8" max="8" width="17.140625" customWidth="1"/>
    <col min="9" max="9" width="30.42578125" customWidth="1"/>
    <col min="10" max="10" width="9.85546875" customWidth="1"/>
    <col min="11" max="11" width="6.140625" customWidth="1"/>
    <col min="12" max="12" width="9.42578125" customWidth="1"/>
    <col min="13" max="13" width="41.140625" customWidth="1"/>
    <col min="14" max="14" width="70.7109375" customWidth="1"/>
    <col min="15" max="15" width="83.7109375" customWidth="1"/>
    <col min="16" max="16" width="25.28515625" customWidth="1"/>
    <col min="19" max="20" width="11.42578125" hidden="1" customWidth="1"/>
  </cols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147</v>
      </c>
      <c r="R1" t="s">
        <v>146</v>
      </c>
      <c r="S1" s="53" t="s">
        <v>353</v>
      </c>
      <c r="T1" s="53" t="s">
        <v>166</v>
      </c>
    </row>
    <row r="2" spans="1:20" x14ac:dyDescent="0.25">
      <c r="A2" s="5" t="s">
        <v>138</v>
      </c>
      <c r="B2" s="5" t="s">
        <v>16</v>
      </c>
      <c r="C2" s="5" t="s">
        <v>139</v>
      </c>
      <c r="D2" s="5" t="s">
        <v>137</v>
      </c>
      <c r="E2" s="5" t="s">
        <v>24</v>
      </c>
      <c r="F2" s="5" t="s">
        <v>139</v>
      </c>
      <c r="G2" s="5" t="s">
        <v>25</v>
      </c>
      <c r="H2" s="5" t="s">
        <v>19</v>
      </c>
      <c r="I2" s="5" t="s">
        <v>20</v>
      </c>
      <c r="J2" s="5" t="s">
        <v>31</v>
      </c>
      <c r="K2" s="5" t="s">
        <v>32</v>
      </c>
      <c r="L2" s="5" t="s">
        <v>33</v>
      </c>
      <c r="M2" s="5" t="s">
        <v>34</v>
      </c>
      <c r="N2" s="5" t="s">
        <v>35</v>
      </c>
      <c r="O2" s="5" t="s">
        <v>36</v>
      </c>
      <c r="P2" s="5">
        <v>21</v>
      </c>
      <c r="Q2" s="5">
        <v>77.25</v>
      </c>
      <c r="R2" s="5">
        <f>Tablica15[[#This Row],[Procjena broja udžbenika]]*Tablica15[[#This Row],[Cijena katalog]]</f>
        <v>1622.25</v>
      </c>
      <c r="S2" s="54">
        <f t="shared" ref="S2" si="0">SUM(P2:P16)</f>
        <v>130</v>
      </c>
      <c r="T2" s="54">
        <f t="shared" ref="T2" si="1">SUM(R2:R16)</f>
        <v>8823.1</v>
      </c>
    </row>
    <row r="3" spans="1:20" x14ac:dyDescent="0.25">
      <c r="A3" s="5" t="s">
        <v>138</v>
      </c>
      <c r="B3" s="5" t="s">
        <v>16</v>
      </c>
      <c r="C3" s="5" t="s">
        <v>139</v>
      </c>
      <c r="D3" s="5" t="s">
        <v>137</v>
      </c>
      <c r="E3" s="5" t="s">
        <v>24</v>
      </c>
      <c r="F3" s="5" t="s">
        <v>139</v>
      </c>
      <c r="G3" s="5" t="s">
        <v>25</v>
      </c>
      <c r="H3" s="5" t="s">
        <v>19</v>
      </c>
      <c r="I3" s="5" t="s">
        <v>20</v>
      </c>
      <c r="J3" s="5" t="s">
        <v>37</v>
      </c>
      <c r="K3" s="5" t="s">
        <v>32</v>
      </c>
      <c r="L3" s="5" t="s">
        <v>33</v>
      </c>
      <c r="M3" s="5" t="s">
        <v>38</v>
      </c>
      <c r="N3" s="5" t="s">
        <v>35</v>
      </c>
      <c r="O3" s="5" t="s">
        <v>36</v>
      </c>
      <c r="P3" s="5">
        <v>21</v>
      </c>
      <c r="Q3" s="5">
        <v>77</v>
      </c>
      <c r="R3" s="5">
        <f>Tablica15[[#This Row],[Procjena broja udžbenika]]*Tablica15[[#This Row],[Cijena katalog]]</f>
        <v>1617</v>
      </c>
      <c r="S3" s="5"/>
      <c r="T3" s="5"/>
    </row>
    <row r="4" spans="1:20" x14ac:dyDescent="0.25">
      <c r="A4" s="5" t="s">
        <v>138</v>
      </c>
      <c r="B4" s="5" t="s">
        <v>16</v>
      </c>
      <c r="C4" s="5" t="s">
        <v>139</v>
      </c>
      <c r="D4" s="5" t="s">
        <v>137</v>
      </c>
      <c r="E4" s="5" t="s">
        <v>24</v>
      </c>
      <c r="F4" s="5" t="s">
        <v>139</v>
      </c>
      <c r="G4" s="5" t="s">
        <v>25</v>
      </c>
      <c r="H4" s="5" t="s">
        <v>22</v>
      </c>
      <c r="I4" s="5" t="s">
        <v>20</v>
      </c>
      <c r="J4" s="5" t="s">
        <v>39</v>
      </c>
      <c r="K4" s="5" t="s">
        <v>40</v>
      </c>
      <c r="L4" s="5" t="s">
        <v>33</v>
      </c>
      <c r="M4" s="5" t="s">
        <v>41</v>
      </c>
      <c r="N4" s="5" t="s">
        <v>42</v>
      </c>
      <c r="O4" s="5" t="s">
        <v>43</v>
      </c>
      <c r="P4" s="5">
        <v>21</v>
      </c>
      <c r="Q4" s="5">
        <v>61.4</v>
      </c>
      <c r="R4" s="5">
        <f>Tablica15[[#This Row],[Procjena broja udžbenika]]*Tablica15[[#This Row],[Cijena katalog]]</f>
        <v>1289.3999999999999</v>
      </c>
      <c r="S4" s="5"/>
      <c r="T4" s="5"/>
    </row>
    <row r="5" spans="1:20" x14ac:dyDescent="0.25">
      <c r="A5" s="5" t="s">
        <v>138</v>
      </c>
      <c r="B5" s="5" t="s">
        <v>16</v>
      </c>
      <c r="C5" s="5" t="s">
        <v>139</v>
      </c>
      <c r="D5" s="5" t="s">
        <v>137</v>
      </c>
      <c r="E5" s="5" t="s">
        <v>24</v>
      </c>
      <c r="F5" s="5" t="s">
        <v>139</v>
      </c>
      <c r="G5" s="5" t="s">
        <v>25</v>
      </c>
      <c r="H5" s="5" t="s">
        <v>22</v>
      </c>
      <c r="I5" s="5" t="s">
        <v>20</v>
      </c>
      <c r="J5" s="5" t="s">
        <v>44</v>
      </c>
      <c r="K5" s="5" t="s">
        <v>40</v>
      </c>
      <c r="L5" s="5" t="s">
        <v>33</v>
      </c>
      <c r="M5" s="5" t="s">
        <v>45</v>
      </c>
      <c r="N5" s="5" t="s">
        <v>42</v>
      </c>
      <c r="O5" s="5" t="s">
        <v>43</v>
      </c>
      <c r="P5" s="5">
        <v>21</v>
      </c>
      <c r="Q5" s="5">
        <v>62</v>
      </c>
      <c r="R5" s="5">
        <f>Tablica15[[#This Row],[Procjena broja udžbenika]]*Tablica15[[#This Row],[Cijena katalog]]</f>
        <v>1302</v>
      </c>
      <c r="S5" s="5"/>
      <c r="T5" s="5"/>
    </row>
    <row r="6" spans="1:20" x14ac:dyDescent="0.25">
      <c r="A6" s="5" t="s">
        <v>138</v>
      </c>
      <c r="B6" s="5" t="s">
        <v>16</v>
      </c>
      <c r="C6" s="5" t="s">
        <v>139</v>
      </c>
      <c r="D6" s="5" t="s">
        <v>137</v>
      </c>
      <c r="E6" s="5" t="s">
        <v>24</v>
      </c>
      <c r="F6" s="5" t="s">
        <v>139</v>
      </c>
      <c r="G6" s="5" t="s">
        <v>25</v>
      </c>
      <c r="H6" s="5" t="s">
        <v>23</v>
      </c>
      <c r="I6" s="5" t="s">
        <v>20</v>
      </c>
      <c r="J6" s="5" t="s">
        <v>46</v>
      </c>
      <c r="K6" s="5" t="s">
        <v>47</v>
      </c>
      <c r="L6" s="5" t="s">
        <v>33</v>
      </c>
      <c r="M6" s="5" t="s">
        <v>48</v>
      </c>
      <c r="N6" s="5" t="s">
        <v>49</v>
      </c>
      <c r="O6" s="5" t="s">
        <v>50</v>
      </c>
      <c r="P6" s="5">
        <v>21</v>
      </c>
      <c r="Q6" s="5">
        <v>61.7</v>
      </c>
      <c r="R6" s="5">
        <f>Tablica15[[#This Row],[Procjena broja udžbenika]]*Tablica15[[#This Row],[Cijena katalog]]</f>
        <v>1295.7</v>
      </c>
      <c r="S6" s="5"/>
      <c r="T6" s="5"/>
    </row>
    <row r="7" spans="1:20" x14ac:dyDescent="0.25">
      <c r="A7" s="5" t="s">
        <v>138</v>
      </c>
      <c r="B7" s="5" t="s">
        <v>68</v>
      </c>
      <c r="C7" s="5" t="s">
        <v>139</v>
      </c>
      <c r="D7" s="5" t="s">
        <v>137</v>
      </c>
      <c r="E7" s="5" t="s">
        <v>24</v>
      </c>
      <c r="F7" s="5" t="s">
        <v>140</v>
      </c>
      <c r="G7" s="5" t="s">
        <v>142</v>
      </c>
      <c r="H7" s="5" t="s">
        <v>19</v>
      </c>
      <c r="I7" s="5" t="s">
        <v>20</v>
      </c>
      <c r="J7" s="5" t="s">
        <v>31</v>
      </c>
      <c r="K7" s="5" t="s">
        <v>32</v>
      </c>
      <c r="L7" s="5" t="s">
        <v>33</v>
      </c>
      <c r="M7" s="5" t="s">
        <v>34</v>
      </c>
      <c r="N7" s="5" t="s">
        <v>35</v>
      </c>
      <c r="O7" s="5" t="s">
        <v>36</v>
      </c>
      <c r="P7" s="5">
        <v>2</v>
      </c>
      <c r="Q7" s="5">
        <v>77.25</v>
      </c>
      <c r="R7" s="5">
        <f>Tablica15[[#This Row],[Procjena broja udžbenika]]*Tablica15[[#This Row],[Cijena katalog]]</f>
        <v>154.5</v>
      </c>
      <c r="S7" s="5"/>
      <c r="T7" s="5"/>
    </row>
    <row r="8" spans="1:20" x14ac:dyDescent="0.25">
      <c r="A8" s="5" t="s">
        <v>138</v>
      </c>
      <c r="B8" s="5" t="s">
        <v>68</v>
      </c>
      <c r="C8" s="5" t="s">
        <v>139</v>
      </c>
      <c r="D8" s="5" t="s">
        <v>137</v>
      </c>
      <c r="E8" s="5" t="s">
        <v>24</v>
      </c>
      <c r="F8" s="5" t="s">
        <v>140</v>
      </c>
      <c r="G8" s="5" t="s">
        <v>142</v>
      </c>
      <c r="H8" s="5" t="s">
        <v>19</v>
      </c>
      <c r="I8" s="5" t="s">
        <v>20</v>
      </c>
      <c r="J8" s="5" t="s">
        <v>37</v>
      </c>
      <c r="K8" s="5" t="s">
        <v>32</v>
      </c>
      <c r="L8" s="5" t="s">
        <v>33</v>
      </c>
      <c r="M8" s="5" t="s">
        <v>38</v>
      </c>
      <c r="N8" s="5" t="s">
        <v>35</v>
      </c>
      <c r="O8" s="5" t="s">
        <v>36</v>
      </c>
      <c r="P8" s="5">
        <v>2</v>
      </c>
      <c r="Q8" s="5">
        <v>77</v>
      </c>
      <c r="R8" s="5">
        <f>Tablica15[[#This Row],[Procjena broja udžbenika]]*Tablica15[[#This Row],[Cijena katalog]]</f>
        <v>154</v>
      </c>
      <c r="S8" s="5"/>
      <c r="T8" s="5"/>
    </row>
    <row r="9" spans="1:20" x14ac:dyDescent="0.25">
      <c r="A9" s="5" t="s">
        <v>138</v>
      </c>
      <c r="B9" s="5" t="s">
        <v>68</v>
      </c>
      <c r="C9" s="5" t="s">
        <v>139</v>
      </c>
      <c r="D9" s="5" t="s">
        <v>137</v>
      </c>
      <c r="E9" s="5" t="s">
        <v>24</v>
      </c>
      <c r="F9" s="5" t="s">
        <v>140</v>
      </c>
      <c r="G9" s="5" t="s">
        <v>142</v>
      </c>
      <c r="H9" s="5" t="s">
        <v>22</v>
      </c>
      <c r="I9" s="5" t="s">
        <v>20</v>
      </c>
      <c r="J9" s="5" t="s">
        <v>39</v>
      </c>
      <c r="K9" s="5" t="s">
        <v>40</v>
      </c>
      <c r="L9" s="5" t="s">
        <v>33</v>
      </c>
      <c r="M9" s="5" t="s">
        <v>41</v>
      </c>
      <c r="N9" s="5" t="s">
        <v>42</v>
      </c>
      <c r="O9" s="5" t="s">
        <v>43</v>
      </c>
      <c r="P9" s="5">
        <v>2</v>
      </c>
      <c r="Q9" s="5">
        <v>61.4</v>
      </c>
      <c r="R9" s="5">
        <f>Tablica15[[#This Row],[Procjena broja udžbenika]]*Tablica15[[#This Row],[Cijena katalog]]</f>
        <v>122.8</v>
      </c>
      <c r="S9" s="5"/>
      <c r="T9" s="5"/>
    </row>
    <row r="10" spans="1:20" x14ac:dyDescent="0.25">
      <c r="A10" s="5" t="s">
        <v>138</v>
      </c>
      <c r="B10" s="5" t="s">
        <v>68</v>
      </c>
      <c r="C10" s="5" t="s">
        <v>139</v>
      </c>
      <c r="D10" s="5" t="s">
        <v>137</v>
      </c>
      <c r="E10" s="5" t="s">
        <v>24</v>
      </c>
      <c r="F10" s="5" t="s">
        <v>140</v>
      </c>
      <c r="G10" s="5" t="s">
        <v>142</v>
      </c>
      <c r="H10" s="5" t="s">
        <v>22</v>
      </c>
      <c r="I10" s="5" t="s">
        <v>20</v>
      </c>
      <c r="J10" s="5" t="s">
        <v>44</v>
      </c>
      <c r="K10" s="5" t="s">
        <v>40</v>
      </c>
      <c r="L10" s="5" t="s">
        <v>33</v>
      </c>
      <c r="M10" s="5" t="s">
        <v>45</v>
      </c>
      <c r="N10" s="5" t="s">
        <v>42</v>
      </c>
      <c r="O10" s="5" t="s">
        <v>43</v>
      </c>
      <c r="P10" s="5">
        <v>2</v>
      </c>
      <c r="Q10" s="5">
        <v>62</v>
      </c>
      <c r="R10" s="5">
        <f>Tablica15[[#This Row],[Procjena broja udžbenika]]*Tablica15[[#This Row],[Cijena katalog]]</f>
        <v>124</v>
      </c>
      <c r="S10" s="5"/>
      <c r="T10" s="5"/>
    </row>
    <row r="11" spans="1:20" x14ac:dyDescent="0.25">
      <c r="A11" s="5" t="s">
        <v>138</v>
      </c>
      <c r="B11" s="5" t="s">
        <v>68</v>
      </c>
      <c r="C11" s="5" t="s">
        <v>139</v>
      </c>
      <c r="D11" s="5" t="s">
        <v>137</v>
      </c>
      <c r="E11" s="5" t="s">
        <v>24</v>
      </c>
      <c r="F11" s="5" t="s">
        <v>140</v>
      </c>
      <c r="G11" s="5" t="s">
        <v>142</v>
      </c>
      <c r="H11" s="5" t="s">
        <v>23</v>
      </c>
      <c r="I11" s="5" t="s">
        <v>20</v>
      </c>
      <c r="J11" s="5" t="s">
        <v>46</v>
      </c>
      <c r="K11" s="5" t="s">
        <v>47</v>
      </c>
      <c r="L11" s="5" t="s">
        <v>33</v>
      </c>
      <c r="M11" s="5" t="s">
        <v>48</v>
      </c>
      <c r="N11" s="5" t="s">
        <v>49</v>
      </c>
      <c r="O11" s="5" t="s">
        <v>50</v>
      </c>
      <c r="P11" s="5">
        <v>2</v>
      </c>
      <c r="Q11" s="5">
        <v>61.7</v>
      </c>
      <c r="R11" s="5">
        <f>Tablica15[[#This Row],[Procjena broja udžbenika]]*Tablica15[[#This Row],[Cijena katalog]]</f>
        <v>123.4</v>
      </c>
      <c r="S11" s="5"/>
      <c r="T11" s="5"/>
    </row>
    <row r="12" spans="1:20" x14ac:dyDescent="0.25">
      <c r="A12" s="5" t="s">
        <v>138</v>
      </c>
      <c r="B12" s="5" t="s">
        <v>69</v>
      </c>
      <c r="C12" s="5" t="s">
        <v>139</v>
      </c>
      <c r="D12" s="5" t="s">
        <v>137</v>
      </c>
      <c r="E12" s="5" t="s">
        <v>24</v>
      </c>
      <c r="F12" s="5" t="s">
        <v>145</v>
      </c>
      <c r="G12" s="5" t="s">
        <v>142</v>
      </c>
      <c r="H12" s="5" t="s">
        <v>19</v>
      </c>
      <c r="I12" s="5" t="s">
        <v>20</v>
      </c>
      <c r="J12" s="5" t="s">
        <v>122</v>
      </c>
      <c r="K12" s="5" t="s">
        <v>123</v>
      </c>
      <c r="L12" s="5" t="s">
        <v>33</v>
      </c>
      <c r="M12" s="5" t="s">
        <v>124</v>
      </c>
      <c r="N12" s="5" t="s">
        <v>125</v>
      </c>
      <c r="O12" s="5" t="s">
        <v>102</v>
      </c>
      <c r="P12" s="5">
        <v>3</v>
      </c>
      <c r="Q12" s="5">
        <v>77.25</v>
      </c>
      <c r="R12" s="5">
        <f>Tablica15[[#This Row],[Procjena broja udžbenika]]*Tablica15[[#This Row],[Cijena katalog]]</f>
        <v>231.75</v>
      </c>
      <c r="S12" s="5"/>
      <c r="T12" s="5"/>
    </row>
    <row r="13" spans="1:20" x14ac:dyDescent="0.25">
      <c r="A13" s="5" t="s">
        <v>138</v>
      </c>
      <c r="B13" s="5" t="s">
        <v>69</v>
      </c>
      <c r="C13" s="5" t="s">
        <v>139</v>
      </c>
      <c r="D13" s="5" t="s">
        <v>137</v>
      </c>
      <c r="E13" s="5" t="s">
        <v>24</v>
      </c>
      <c r="F13" s="5" t="s">
        <v>145</v>
      </c>
      <c r="G13" s="5" t="s">
        <v>142</v>
      </c>
      <c r="H13" s="5" t="s">
        <v>19</v>
      </c>
      <c r="I13" s="5" t="s">
        <v>20</v>
      </c>
      <c r="J13" s="5" t="s">
        <v>126</v>
      </c>
      <c r="K13" s="5" t="s">
        <v>123</v>
      </c>
      <c r="L13" s="5" t="s">
        <v>33</v>
      </c>
      <c r="M13" s="5" t="s">
        <v>127</v>
      </c>
      <c r="N13" s="5" t="s">
        <v>128</v>
      </c>
      <c r="O13" s="5" t="s">
        <v>113</v>
      </c>
      <c r="P13" s="5">
        <v>3</v>
      </c>
      <c r="Q13" s="5">
        <v>77</v>
      </c>
      <c r="R13" s="5">
        <f>Tablica15[[#This Row],[Procjena broja udžbenika]]*Tablica15[[#This Row],[Cijena katalog]]</f>
        <v>231</v>
      </c>
      <c r="S13" s="5"/>
      <c r="T13" s="5"/>
    </row>
    <row r="14" spans="1:20" x14ac:dyDescent="0.25">
      <c r="A14" s="5" t="s">
        <v>138</v>
      </c>
      <c r="B14" s="5" t="s">
        <v>69</v>
      </c>
      <c r="C14" s="5" t="s">
        <v>139</v>
      </c>
      <c r="D14" s="5" t="s">
        <v>137</v>
      </c>
      <c r="E14" s="5" t="s">
        <v>24</v>
      </c>
      <c r="F14" s="5" t="s">
        <v>145</v>
      </c>
      <c r="G14" s="5" t="s">
        <v>142</v>
      </c>
      <c r="H14" s="5" t="s">
        <v>22</v>
      </c>
      <c r="I14" s="5" t="s">
        <v>20</v>
      </c>
      <c r="J14" s="5" t="s">
        <v>39</v>
      </c>
      <c r="K14" s="5" t="s">
        <v>40</v>
      </c>
      <c r="L14" s="5" t="s">
        <v>33</v>
      </c>
      <c r="M14" s="5" t="s">
        <v>41</v>
      </c>
      <c r="N14" s="5" t="s">
        <v>42</v>
      </c>
      <c r="O14" s="5" t="s">
        <v>43</v>
      </c>
      <c r="P14" s="5">
        <v>3</v>
      </c>
      <c r="Q14" s="5">
        <v>61.4</v>
      </c>
      <c r="R14" s="5">
        <f>Tablica15[[#This Row],[Procjena broja udžbenika]]*Tablica15[[#This Row],[Cijena katalog]]</f>
        <v>184.2</v>
      </c>
      <c r="S14" s="5"/>
      <c r="T14" s="5"/>
    </row>
    <row r="15" spans="1:20" x14ac:dyDescent="0.25">
      <c r="A15" s="5" t="s">
        <v>138</v>
      </c>
      <c r="B15" s="5" t="s">
        <v>69</v>
      </c>
      <c r="C15" s="5" t="s">
        <v>139</v>
      </c>
      <c r="D15" s="5" t="s">
        <v>137</v>
      </c>
      <c r="E15" s="5" t="s">
        <v>24</v>
      </c>
      <c r="F15" s="5" t="s">
        <v>145</v>
      </c>
      <c r="G15" s="5" t="s">
        <v>142</v>
      </c>
      <c r="H15" s="5" t="s">
        <v>22</v>
      </c>
      <c r="I15" s="5" t="s">
        <v>20</v>
      </c>
      <c r="J15" s="5" t="s">
        <v>44</v>
      </c>
      <c r="K15" s="5" t="s">
        <v>40</v>
      </c>
      <c r="L15" s="5" t="s">
        <v>33</v>
      </c>
      <c r="M15" s="5" t="s">
        <v>45</v>
      </c>
      <c r="N15" s="5" t="s">
        <v>42</v>
      </c>
      <c r="O15" s="5" t="s">
        <v>43</v>
      </c>
      <c r="P15" s="5">
        <v>3</v>
      </c>
      <c r="Q15" s="5">
        <v>62</v>
      </c>
      <c r="R15" s="5">
        <f>Tablica15[[#This Row],[Procjena broja udžbenika]]*Tablica15[[#This Row],[Cijena katalog]]</f>
        <v>186</v>
      </c>
      <c r="S15" s="5"/>
      <c r="T15" s="5"/>
    </row>
    <row r="16" spans="1:20" x14ac:dyDescent="0.25">
      <c r="A16" s="5" t="s">
        <v>138</v>
      </c>
      <c r="B16" s="5" t="s">
        <v>69</v>
      </c>
      <c r="C16" s="5" t="s">
        <v>139</v>
      </c>
      <c r="D16" s="5" t="s">
        <v>137</v>
      </c>
      <c r="E16" s="5" t="s">
        <v>24</v>
      </c>
      <c r="F16" s="5" t="s">
        <v>145</v>
      </c>
      <c r="G16" s="5" t="s">
        <v>142</v>
      </c>
      <c r="H16" s="5" t="s">
        <v>23</v>
      </c>
      <c r="I16" s="5" t="s">
        <v>20</v>
      </c>
      <c r="J16" s="5" t="s">
        <v>46</v>
      </c>
      <c r="K16" s="5" t="s">
        <v>47</v>
      </c>
      <c r="L16" s="5" t="s">
        <v>33</v>
      </c>
      <c r="M16" s="5" t="s">
        <v>48</v>
      </c>
      <c r="N16" s="5" t="s">
        <v>49</v>
      </c>
      <c r="O16" s="5" t="s">
        <v>50</v>
      </c>
      <c r="P16" s="5">
        <v>3</v>
      </c>
      <c r="Q16" s="5">
        <v>61.7</v>
      </c>
      <c r="R16" s="5">
        <f>Tablica15[[#This Row],[Procjena broja udžbenika]]*Tablica15[[#This Row],[Cijena katalog]]</f>
        <v>185.10000000000002</v>
      </c>
      <c r="S16" s="5"/>
      <c r="T16" s="5"/>
    </row>
    <row r="17" spans="1:20" ht="45" x14ac:dyDescent="0.25">
      <c r="A17" s="5" t="s">
        <v>138</v>
      </c>
      <c r="B17" s="5" t="s">
        <v>16</v>
      </c>
      <c r="C17" s="5" t="s">
        <v>139</v>
      </c>
      <c r="D17" s="5" t="s">
        <v>137</v>
      </c>
      <c r="E17" s="5" t="s">
        <v>24</v>
      </c>
      <c r="F17" s="5" t="s">
        <v>139</v>
      </c>
      <c r="G17" s="5" t="s">
        <v>25</v>
      </c>
      <c r="H17" s="5" t="s">
        <v>186</v>
      </c>
      <c r="I17" s="5" t="s">
        <v>20</v>
      </c>
      <c r="J17" s="23">
        <v>6700</v>
      </c>
      <c r="K17" s="23">
        <v>4464</v>
      </c>
      <c r="L17" s="58" t="s">
        <v>170</v>
      </c>
      <c r="M17" s="25" t="s">
        <v>272</v>
      </c>
      <c r="N17" s="24" t="s">
        <v>271</v>
      </c>
      <c r="O17" s="24" t="s">
        <v>273</v>
      </c>
      <c r="P17" s="5">
        <v>5</v>
      </c>
      <c r="Q17" s="16">
        <v>61.7</v>
      </c>
      <c r="R17" s="16">
        <f>Tablica15[[#This Row],[Procjena broja udžbenika]]*Tablica15[[#This Row],[Cijena katalog]]</f>
        <v>308.5</v>
      </c>
      <c r="S17" s="5">
        <f>SUM(P17:P19)</f>
        <v>7</v>
      </c>
      <c r="T17" s="5">
        <f>SUM(R17:R19)</f>
        <v>431.9</v>
      </c>
    </row>
    <row r="18" spans="1:20" ht="45" x14ac:dyDescent="0.25">
      <c r="A18" s="5" t="s">
        <v>138</v>
      </c>
      <c r="B18" s="5" t="s">
        <v>68</v>
      </c>
      <c r="C18" s="5" t="s">
        <v>139</v>
      </c>
      <c r="D18" s="5" t="s">
        <v>137</v>
      </c>
      <c r="E18" s="5" t="s">
        <v>24</v>
      </c>
      <c r="F18" s="5" t="s">
        <v>140</v>
      </c>
      <c r="G18" s="5" t="s">
        <v>142</v>
      </c>
      <c r="H18" s="5" t="s">
        <v>186</v>
      </c>
      <c r="I18" s="5" t="s">
        <v>20</v>
      </c>
      <c r="J18" s="23">
        <v>6700</v>
      </c>
      <c r="K18" s="23">
        <v>4464</v>
      </c>
      <c r="L18" s="58" t="s">
        <v>170</v>
      </c>
      <c r="M18" s="25" t="s">
        <v>272</v>
      </c>
      <c r="N18" s="24" t="s">
        <v>271</v>
      </c>
      <c r="O18" s="24" t="s">
        <v>273</v>
      </c>
      <c r="P18" s="5">
        <v>1</v>
      </c>
      <c r="Q18" s="16">
        <v>61.7</v>
      </c>
      <c r="R18" s="16">
        <f>Tablica15[[#This Row],[Procjena broja udžbenika]]*Tablica15[[#This Row],[Cijena katalog]]</f>
        <v>61.7</v>
      </c>
      <c r="S18" s="5"/>
      <c r="T18" s="5"/>
    </row>
    <row r="19" spans="1:20" ht="45" x14ac:dyDescent="0.25">
      <c r="A19" s="5" t="s">
        <v>138</v>
      </c>
      <c r="B19" s="5" t="s">
        <v>69</v>
      </c>
      <c r="C19" s="5" t="s">
        <v>139</v>
      </c>
      <c r="D19" s="5" t="s">
        <v>137</v>
      </c>
      <c r="E19" s="5" t="s">
        <v>24</v>
      </c>
      <c r="F19" s="5" t="s">
        <v>145</v>
      </c>
      <c r="G19" s="5" t="s">
        <v>142</v>
      </c>
      <c r="H19" s="5" t="s">
        <v>186</v>
      </c>
      <c r="I19" s="5" t="s">
        <v>20</v>
      </c>
      <c r="J19" s="49">
        <v>6700</v>
      </c>
      <c r="K19" s="49">
        <v>4464</v>
      </c>
      <c r="L19" s="58" t="s">
        <v>170</v>
      </c>
      <c r="M19" s="25" t="s">
        <v>272</v>
      </c>
      <c r="N19" s="24" t="s">
        <v>271</v>
      </c>
      <c r="O19" s="24" t="s">
        <v>273</v>
      </c>
      <c r="P19" s="5">
        <v>1</v>
      </c>
      <c r="Q19" s="16">
        <v>61.7</v>
      </c>
      <c r="R19" s="16">
        <f>Tablica15[[#This Row],[Procjena broja udžbenika]]*Tablica15[[#This Row],[Cijena katalog]]</f>
        <v>61.7</v>
      </c>
      <c r="S19" s="5"/>
      <c r="T19" s="5"/>
    </row>
    <row r="20" spans="1:20" x14ac:dyDescent="0.25">
      <c r="A20" s="5" t="s">
        <v>138</v>
      </c>
      <c r="B20" s="5" t="s">
        <v>16</v>
      </c>
      <c r="C20" s="5" t="s">
        <v>139</v>
      </c>
      <c r="D20" s="5" t="s">
        <v>137</v>
      </c>
      <c r="E20" s="5" t="s">
        <v>24</v>
      </c>
      <c r="F20" s="5" t="s">
        <v>139</v>
      </c>
      <c r="G20" s="5" t="s">
        <v>25</v>
      </c>
      <c r="H20" s="5" t="s">
        <v>187</v>
      </c>
      <c r="I20" s="5" t="s">
        <v>20</v>
      </c>
      <c r="J20" s="49">
        <v>6898</v>
      </c>
      <c r="K20" s="49">
        <v>4650</v>
      </c>
      <c r="L20" s="46" t="s">
        <v>21</v>
      </c>
      <c r="M20" s="20" t="s">
        <v>290</v>
      </c>
      <c r="N20" s="20" t="s">
        <v>291</v>
      </c>
      <c r="O20" s="24" t="s">
        <v>292</v>
      </c>
      <c r="P20" s="20">
        <v>15</v>
      </c>
      <c r="Q20" s="29">
        <v>61.7</v>
      </c>
      <c r="R20" s="16">
        <f>Tablica15[[#This Row],[Procjena broja udžbenika]]*Tablica15[[#This Row],[Cijena katalog]]</f>
        <v>925.5</v>
      </c>
      <c r="S20" s="5">
        <f>SUM(P20:P23)</f>
        <v>26</v>
      </c>
      <c r="T20" s="5">
        <f>SUM(R20:R23)</f>
        <v>1604.2000000000003</v>
      </c>
    </row>
    <row r="21" spans="1:20" ht="30" x14ac:dyDescent="0.25">
      <c r="A21" s="5" t="s">
        <v>138</v>
      </c>
      <c r="B21" s="5" t="s">
        <v>16</v>
      </c>
      <c r="C21" s="5" t="s">
        <v>139</v>
      </c>
      <c r="D21" s="5" t="s">
        <v>137</v>
      </c>
      <c r="E21" s="5" t="s">
        <v>24</v>
      </c>
      <c r="F21" s="5" t="s">
        <v>139</v>
      </c>
      <c r="G21" s="5" t="s">
        <v>25</v>
      </c>
      <c r="H21" s="5" t="s">
        <v>196</v>
      </c>
      <c r="I21" s="5" t="s">
        <v>20</v>
      </c>
      <c r="J21" s="5">
        <v>6939</v>
      </c>
      <c r="K21" s="5">
        <v>4687</v>
      </c>
      <c r="L21" s="46" t="s">
        <v>21</v>
      </c>
      <c r="M21" s="5" t="s">
        <v>204</v>
      </c>
      <c r="N21" s="5" t="s">
        <v>205</v>
      </c>
      <c r="O21" s="30" t="s">
        <v>206</v>
      </c>
      <c r="P21" s="5">
        <v>6</v>
      </c>
      <c r="Q21" s="16">
        <v>61.7</v>
      </c>
      <c r="R21" s="16">
        <f>Tablica15[[#This Row],[Procjena broja udžbenika]]*Tablica15[[#This Row],[Cijena katalog]]</f>
        <v>370.20000000000005</v>
      </c>
      <c r="S21" s="5"/>
      <c r="T21" s="5"/>
    </row>
    <row r="22" spans="1:20" x14ac:dyDescent="0.25">
      <c r="A22" s="5" t="s">
        <v>138</v>
      </c>
      <c r="B22" s="5" t="s">
        <v>68</v>
      </c>
      <c r="C22" s="5" t="s">
        <v>139</v>
      </c>
      <c r="D22" s="5" t="s">
        <v>137</v>
      </c>
      <c r="E22" s="5" t="s">
        <v>24</v>
      </c>
      <c r="F22" s="5" t="s">
        <v>140</v>
      </c>
      <c r="G22" s="5" t="s">
        <v>142</v>
      </c>
      <c r="H22" s="5" t="s">
        <v>187</v>
      </c>
      <c r="I22" s="5" t="s">
        <v>20</v>
      </c>
      <c r="J22" s="49">
        <v>6898</v>
      </c>
      <c r="K22" s="49">
        <v>4650</v>
      </c>
      <c r="L22" s="46" t="s">
        <v>21</v>
      </c>
      <c r="M22" s="20" t="s">
        <v>290</v>
      </c>
      <c r="N22" s="20" t="s">
        <v>291</v>
      </c>
      <c r="O22" s="24" t="s">
        <v>292</v>
      </c>
      <c r="P22" s="20">
        <v>2</v>
      </c>
      <c r="Q22" s="29">
        <v>61.7</v>
      </c>
      <c r="R22" s="16">
        <f>Tablica15[[#This Row],[Procjena broja udžbenika]]*Tablica15[[#This Row],[Cijena katalog]]</f>
        <v>123.4</v>
      </c>
      <c r="S22" s="5"/>
      <c r="T22" s="5"/>
    </row>
    <row r="23" spans="1:20" x14ac:dyDescent="0.25">
      <c r="A23" s="5" t="s">
        <v>138</v>
      </c>
      <c r="B23" s="5" t="s">
        <v>69</v>
      </c>
      <c r="C23" s="5" t="s">
        <v>139</v>
      </c>
      <c r="D23" s="5" t="s">
        <v>137</v>
      </c>
      <c r="E23" s="5" t="s">
        <v>24</v>
      </c>
      <c r="F23" s="5" t="s">
        <v>145</v>
      </c>
      <c r="G23" s="5" t="s">
        <v>142</v>
      </c>
      <c r="H23" s="5" t="s">
        <v>187</v>
      </c>
      <c r="I23" s="5" t="s">
        <v>20</v>
      </c>
      <c r="J23" s="49">
        <v>6898</v>
      </c>
      <c r="K23" s="49">
        <v>4650</v>
      </c>
      <c r="L23" s="46" t="s">
        <v>21</v>
      </c>
      <c r="M23" s="20" t="s">
        <v>290</v>
      </c>
      <c r="N23" s="20" t="s">
        <v>291</v>
      </c>
      <c r="O23" s="24" t="s">
        <v>292</v>
      </c>
      <c r="P23" s="20">
        <v>3</v>
      </c>
      <c r="Q23" s="29">
        <v>61.7</v>
      </c>
      <c r="R23" s="16">
        <f>Tablica15[[#This Row],[Procjena broja udžbenika]]*Tablica15[[#This Row],[Cijena katalog]]</f>
        <v>185.10000000000002</v>
      </c>
      <c r="S23" s="5"/>
      <c r="T23" s="5"/>
    </row>
    <row r="24" spans="1:20" x14ac:dyDescent="0.25">
      <c r="A24" s="5" t="s">
        <v>138</v>
      </c>
      <c r="B24" s="5" t="s">
        <v>16</v>
      </c>
      <c r="C24" s="5" t="s">
        <v>139</v>
      </c>
      <c r="D24" s="5" t="s">
        <v>137</v>
      </c>
      <c r="E24" s="5" t="s">
        <v>24</v>
      </c>
      <c r="F24" s="5" t="s">
        <v>139</v>
      </c>
      <c r="G24" s="5" t="s">
        <v>25</v>
      </c>
      <c r="H24" s="5" t="s">
        <v>173</v>
      </c>
      <c r="I24" s="5" t="s">
        <v>20</v>
      </c>
      <c r="J24" s="5">
        <v>7003</v>
      </c>
      <c r="K24" s="5">
        <v>4743</v>
      </c>
      <c r="L24" s="56" t="s">
        <v>28</v>
      </c>
      <c r="M24" s="5" t="s">
        <v>181</v>
      </c>
      <c r="N24" s="5" t="s">
        <v>182</v>
      </c>
      <c r="O24" s="5" t="s">
        <v>180</v>
      </c>
      <c r="P24" s="5">
        <v>21</v>
      </c>
      <c r="Q24" s="16">
        <v>61.7</v>
      </c>
      <c r="R24" s="16">
        <f>Tablica15[[#This Row],[Procjena broja udžbenika]]*Tablica15[[#This Row],[Cijena katalog]]</f>
        <v>1295.7</v>
      </c>
      <c r="S24" s="5">
        <f>SUM(P24:P26)</f>
        <v>26</v>
      </c>
      <c r="T24" s="5">
        <f>SUM(R24:R26)</f>
        <v>1604.2000000000003</v>
      </c>
    </row>
    <row r="25" spans="1:20" x14ac:dyDescent="0.25">
      <c r="A25" s="5" t="s">
        <v>138</v>
      </c>
      <c r="B25" s="5" t="s">
        <v>68</v>
      </c>
      <c r="C25" s="5" t="s">
        <v>139</v>
      </c>
      <c r="D25" s="5" t="s">
        <v>137</v>
      </c>
      <c r="E25" s="5" t="s">
        <v>24</v>
      </c>
      <c r="F25" s="5" t="s">
        <v>140</v>
      </c>
      <c r="G25" s="5" t="s">
        <v>142</v>
      </c>
      <c r="H25" s="5" t="s">
        <v>173</v>
      </c>
      <c r="I25" s="5" t="s">
        <v>20</v>
      </c>
      <c r="J25" s="5">
        <v>7003</v>
      </c>
      <c r="K25" s="5">
        <v>4743</v>
      </c>
      <c r="L25" s="56" t="s">
        <v>28</v>
      </c>
      <c r="M25" s="5" t="s">
        <v>181</v>
      </c>
      <c r="N25" s="5" t="s">
        <v>182</v>
      </c>
      <c r="O25" s="5" t="s">
        <v>180</v>
      </c>
      <c r="P25" s="5">
        <v>2</v>
      </c>
      <c r="Q25" s="16">
        <v>61.7</v>
      </c>
      <c r="R25" s="16">
        <f>Tablica15[[#This Row],[Procjena broja udžbenika]]*Tablica15[[#This Row],[Cijena katalog]]</f>
        <v>123.4</v>
      </c>
      <c r="S25" s="5"/>
      <c r="T25" s="5"/>
    </row>
    <row r="26" spans="1:20" x14ac:dyDescent="0.25">
      <c r="A26" s="5" t="s">
        <v>138</v>
      </c>
      <c r="B26" s="5" t="s">
        <v>69</v>
      </c>
      <c r="C26" s="5" t="s">
        <v>139</v>
      </c>
      <c r="D26" s="5" t="s">
        <v>137</v>
      </c>
      <c r="E26" s="5" t="s">
        <v>24</v>
      </c>
      <c r="F26" s="5" t="s">
        <v>145</v>
      </c>
      <c r="G26" s="5" t="s">
        <v>142</v>
      </c>
      <c r="H26" s="5" t="s">
        <v>173</v>
      </c>
      <c r="I26" s="5" t="s">
        <v>20</v>
      </c>
      <c r="J26" s="5">
        <v>7003</v>
      </c>
      <c r="K26" s="5">
        <v>4743</v>
      </c>
      <c r="L26" s="56" t="s">
        <v>28</v>
      </c>
      <c r="M26" s="5" t="s">
        <v>181</v>
      </c>
      <c r="N26" s="5" t="s">
        <v>182</v>
      </c>
      <c r="O26" s="5" t="s">
        <v>180</v>
      </c>
      <c r="P26" s="5">
        <v>3</v>
      </c>
      <c r="Q26" s="16">
        <v>61.7</v>
      </c>
      <c r="R26" s="16">
        <f>Tablica15[[#This Row],[Procjena broja udžbenika]]*Tablica15[[#This Row],[Cijena katalog]]</f>
        <v>185.10000000000002</v>
      </c>
      <c r="S26" s="55"/>
      <c r="T26" s="55"/>
    </row>
    <row r="27" spans="1:20" x14ac:dyDescent="0.25">
      <c r="P27">
        <f>SUBTOTAL(109,Tablica15[Procjena broja udžbenika])</f>
        <v>189</v>
      </c>
      <c r="Q27" s="2">
        <f>SUBTOTAL(109,Tablica15[Cijena katalog])</f>
        <v>1635.0500000000004</v>
      </c>
      <c r="R27" s="2">
        <f>SUBTOTAL(109,Tablica15[Cijena ukupno])</f>
        <v>12463.400000000003</v>
      </c>
      <c r="S27">
        <f>SUBTOTAL(109,Tablica15[KOL])</f>
        <v>189</v>
      </c>
      <c r="T27">
        <f>SUBTOTAL(109,Tablica15[CIJENA])</f>
        <v>12463.400000000001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29"/>
  <sheetViews>
    <sheetView tabSelected="1" workbookViewId="0">
      <selection activeCell="O32" sqref="O32"/>
    </sheetView>
  </sheetViews>
  <sheetFormatPr defaultColWidth="11.42578125" defaultRowHeight="15" x14ac:dyDescent="0.25"/>
  <cols>
    <col min="1" max="1" width="12.28515625" customWidth="1"/>
    <col min="2" max="2" width="5" customWidth="1"/>
    <col min="3" max="3" width="27.7109375" customWidth="1"/>
    <col min="4" max="4" width="21.140625" customWidth="1"/>
    <col min="5" max="5" width="22.140625" customWidth="1"/>
    <col min="6" max="6" width="49.28515625" customWidth="1"/>
    <col min="7" max="7" width="11.5703125" customWidth="1"/>
    <col min="8" max="8" width="17.140625" customWidth="1"/>
    <col min="9" max="9" width="30.42578125" customWidth="1"/>
    <col min="10" max="10" width="9.85546875" customWidth="1"/>
    <col min="11" max="11" width="16.28515625" bestFit="1" customWidth="1"/>
    <col min="12" max="12" width="13.42578125" bestFit="1" customWidth="1"/>
    <col min="13" max="13" width="41.140625" customWidth="1"/>
    <col min="14" max="14" width="82.28515625" customWidth="1"/>
    <col min="15" max="15" width="83.7109375" customWidth="1"/>
    <col min="16" max="16" width="25.28515625" customWidth="1"/>
    <col min="19" max="20" width="11.42578125" hidden="1" customWidth="1"/>
  </cols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147</v>
      </c>
      <c r="R1" t="s">
        <v>146</v>
      </c>
      <c r="S1" s="53" t="s">
        <v>353</v>
      </c>
      <c r="T1" s="53" t="s">
        <v>166</v>
      </c>
    </row>
    <row r="2" spans="1:20" x14ac:dyDescent="0.25">
      <c r="A2" s="5" t="s">
        <v>138</v>
      </c>
      <c r="B2" s="5" t="s">
        <v>16</v>
      </c>
      <c r="C2" s="5" t="s">
        <v>139</v>
      </c>
      <c r="D2" s="5" t="s">
        <v>137</v>
      </c>
      <c r="E2" s="5" t="s">
        <v>17</v>
      </c>
      <c r="F2" s="5" t="s">
        <v>139</v>
      </c>
      <c r="G2" s="5" t="s">
        <v>18</v>
      </c>
      <c r="H2" s="5" t="s">
        <v>19</v>
      </c>
      <c r="I2" s="5" t="s">
        <v>20</v>
      </c>
      <c r="J2" s="5" t="s">
        <v>70</v>
      </c>
      <c r="K2" s="5" t="s">
        <v>71</v>
      </c>
      <c r="L2" s="5" t="s">
        <v>33</v>
      </c>
      <c r="M2" s="5" t="s">
        <v>72</v>
      </c>
      <c r="N2" s="5" t="s">
        <v>73</v>
      </c>
      <c r="O2" s="5" t="s">
        <v>36</v>
      </c>
      <c r="P2" s="5">
        <v>16</v>
      </c>
      <c r="Q2" s="5">
        <v>78.349999999999994</v>
      </c>
      <c r="R2" s="5">
        <f>Tablica16[[#This Row],[Procjena broja udžbenika]]*Tablica16[[#This Row],[Cijena katalog]]</f>
        <v>1253.5999999999999</v>
      </c>
      <c r="S2" s="54">
        <f>SUM(P2:P16)</f>
        <v>95</v>
      </c>
      <c r="T2" s="54">
        <f>SUM(R2:R16)</f>
        <v>7145.52</v>
      </c>
    </row>
    <row r="3" spans="1:20" x14ac:dyDescent="0.25">
      <c r="A3" s="5" t="s">
        <v>138</v>
      </c>
      <c r="B3" s="5" t="s">
        <v>16</v>
      </c>
      <c r="C3" s="5" t="s">
        <v>139</v>
      </c>
      <c r="D3" s="5" t="s">
        <v>137</v>
      </c>
      <c r="E3" s="5" t="s">
        <v>17</v>
      </c>
      <c r="F3" s="5" t="s">
        <v>139</v>
      </c>
      <c r="G3" s="5" t="s">
        <v>18</v>
      </c>
      <c r="H3" s="5" t="s">
        <v>19</v>
      </c>
      <c r="I3" s="5" t="s">
        <v>20</v>
      </c>
      <c r="J3" s="5" t="s">
        <v>74</v>
      </c>
      <c r="K3" s="5" t="s">
        <v>71</v>
      </c>
      <c r="L3" s="5" t="s">
        <v>33</v>
      </c>
      <c r="M3" s="5" t="s">
        <v>75</v>
      </c>
      <c r="N3" s="5" t="s">
        <v>73</v>
      </c>
      <c r="O3" s="5" t="s">
        <v>36</v>
      </c>
      <c r="P3" s="5">
        <v>16</v>
      </c>
      <c r="Q3" s="5">
        <v>78.349999999999994</v>
      </c>
      <c r="R3" s="5">
        <f>Tablica16[[#This Row],[Procjena broja udžbenika]]*Tablica16[[#This Row],[Cijena katalog]]</f>
        <v>1253.5999999999999</v>
      </c>
      <c r="S3" s="5"/>
      <c r="T3" s="5"/>
    </row>
    <row r="4" spans="1:20" x14ac:dyDescent="0.25">
      <c r="A4" s="5" t="s">
        <v>138</v>
      </c>
      <c r="B4" s="5" t="s">
        <v>16</v>
      </c>
      <c r="C4" s="5" t="s">
        <v>139</v>
      </c>
      <c r="D4" s="5" t="s">
        <v>137</v>
      </c>
      <c r="E4" s="5" t="s">
        <v>17</v>
      </c>
      <c r="F4" s="5" t="s">
        <v>139</v>
      </c>
      <c r="G4" s="5" t="s">
        <v>18</v>
      </c>
      <c r="H4" s="5" t="s">
        <v>22</v>
      </c>
      <c r="I4" s="5" t="s">
        <v>20</v>
      </c>
      <c r="J4" s="5" t="s">
        <v>82</v>
      </c>
      <c r="K4" s="5" t="s">
        <v>83</v>
      </c>
      <c r="L4" s="5" t="s">
        <v>33</v>
      </c>
      <c r="M4" s="5" t="s">
        <v>84</v>
      </c>
      <c r="N4" s="5" t="s">
        <v>76</v>
      </c>
      <c r="O4" s="5" t="s">
        <v>43</v>
      </c>
      <c r="P4" s="5">
        <v>16</v>
      </c>
      <c r="Q4" s="5">
        <v>62.68</v>
      </c>
      <c r="R4" s="5">
        <f>Tablica16[[#This Row],[Procjena broja udžbenika]]*Tablica16[[#This Row],[Cijena katalog]]</f>
        <v>1002.88</v>
      </c>
      <c r="S4" s="5"/>
      <c r="T4" s="5"/>
    </row>
    <row r="5" spans="1:20" x14ac:dyDescent="0.25">
      <c r="A5" s="5" t="s">
        <v>138</v>
      </c>
      <c r="B5" s="5" t="s">
        <v>16</v>
      </c>
      <c r="C5" s="5" t="s">
        <v>139</v>
      </c>
      <c r="D5" s="5" t="s">
        <v>137</v>
      </c>
      <c r="E5" s="5" t="s">
        <v>17</v>
      </c>
      <c r="F5" s="5" t="s">
        <v>139</v>
      </c>
      <c r="G5" s="5" t="s">
        <v>18</v>
      </c>
      <c r="H5" s="5" t="s">
        <v>22</v>
      </c>
      <c r="I5" s="5" t="s">
        <v>20</v>
      </c>
      <c r="J5" s="5" t="s">
        <v>85</v>
      </c>
      <c r="K5" s="5" t="s">
        <v>83</v>
      </c>
      <c r="L5" s="5" t="s">
        <v>33</v>
      </c>
      <c r="M5" s="5" t="s">
        <v>86</v>
      </c>
      <c r="N5" s="5" t="s">
        <v>76</v>
      </c>
      <c r="O5" s="5" t="s">
        <v>43</v>
      </c>
      <c r="P5" s="5">
        <v>16</v>
      </c>
      <c r="Q5" s="5">
        <v>62.68</v>
      </c>
      <c r="R5" s="5">
        <f>Tablica16[[#This Row],[Procjena broja udžbenika]]*Tablica16[[#This Row],[Cijena katalog]]</f>
        <v>1002.88</v>
      </c>
      <c r="S5" s="5"/>
      <c r="T5" s="5"/>
    </row>
    <row r="6" spans="1:20" x14ac:dyDescent="0.25">
      <c r="A6" s="5" t="s">
        <v>138</v>
      </c>
      <c r="B6" s="5" t="s">
        <v>16</v>
      </c>
      <c r="C6" s="5" t="s">
        <v>139</v>
      </c>
      <c r="D6" s="5" t="s">
        <v>137</v>
      </c>
      <c r="E6" s="5" t="s">
        <v>17</v>
      </c>
      <c r="F6" s="5" t="s">
        <v>139</v>
      </c>
      <c r="G6" s="5" t="s">
        <v>18</v>
      </c>
      <c r="H6" s="5" t="s">
        <v>23</v>
      </c>
      <c r="I6" s="5" t="s">
        <v>20</v>
      </c>
      <c r="J6" s="5" t="s">
        <v>77</v>
      </c>
      <c r="K6" s="5" t="s">
        <v>78</v>
      </c>
      <c r="L6" s="5" t="s">
        <v>33</v>
      </c>
      <c r="M6" s="5" t="s">
        <v>79</v>
      </c>
      <c r="N6" s="5" t="s">
        <v>80</v>
      </c>
      <c r="O6" s="5" t="s">
        <v>81</v>
      </c>
      <c r="P6" s="5">
        <v>16</v>
      </c>
      <c r="Q6" s="5">
        <v>94.02</v>
      </c>
      <c r="R6" s="5">
        <f>Tablica16[[#This Row],[Procjena broja udžbenika]]*Tablica16[[#This Row],[Cijena katalog]]</f>
        <v>1504.32</v>
      </c>
      <c r="S6" s="5"/>
      <c r="T6" s="5"/>
    </row>
    <row r="7" spans="1:20" x14ac:dyDescent="0.25">
      <c r="A7" s="5" t="s">
        <v>138</v>
      </c>
      <c r="B7" s="5" t="s">
        <v>68</v>
      </c>
      <c r="C7" s="5" t="s">
        <v>139</v>
      </c>
      <c r="D7" s="5" t="s">
        <v>137</v>
      </c>
      <c r="E7" s="5" t="s">
        <v>17</v>
      </c>
      <c r="F7" s="5" t="s">
        <v>140</v>
      </c>
      <c r="G7" s="5" t="s">
        <v>143</v>
      </c>
      <c r="H7" s="5" t="s">
        <v>19</v>
      </c>
      <c r="I7" s="5" t="s">
        <v>20</v>
      </c>
      <c r="J7" s="72" t="s">
        <v>70</v>
      </c>
      <c r="K7" s="72" t="s">
        <v>71</v>
      </c>
      <c r="L7" s="5" t="s">
        <v>33</v>
      </c>
      <c r="M7" s="5" t="s">
        <v>72</v>
      </c>
      <c r="N7" s="5" t="s">
        <v>73</v>
      </c>
      <c r="O7" s="72" t="s">
        <v>36</v>
      </c>
      <c r="P7" s="5">
        <v>1</v>
      </c>
      <c r="Q7" s="5">
        <v>78.349999999999994</v>
      </c>
      <c r="R7" s="5">
        <f>Tablica16[[#This Row],[Procjena broja udžbenika]]*Tablica16[[#This Row],[Cijena katalog]]</f>
        <v>78.349999999999994</v>
      </c>
      <c r="S7" s="5"/>
      <c r="T7" s="5"/>
    </row>
    <row r="8" spans="1:20" x14ac:dyDescent="0.25">
      <c r="A8" s="5" t="s">
        <v>138</v>
      </c>
      <c r="B8" s="5" t="s">
        <v>68</v>
      </c>
      <c r="C8" s="5" t="s">
        <v>139</v>
      </c>
      <c r="D8" s="5" t="s">
        <v>137</v>
      </c>
      <c r="E8" s="5" t="s">
        <v>17</v>
      </c>
      <c r="F8" s="5" t="s">
        <v>140</v>
      </c>
      <c r="G8" s="5" t="s">
        <v>143</v>
      </c>
      <c r="H8" s="5" t="s">
        <v>19</v>
      </c>
      <c r="I8" s="5" t="s">
        <v>20</v>
      </c>
      <c r="J8" s="5" t="s">
        <v>74</v>
      </c>
      <c r="K8" s="5" t="s">
        <v>71</v>
      </c>
      <c r="L8" s="5" t="s">
        <v>33</v>
      </c>
      <c r="M8" s="5" t="s">
        <v>75</v>
      </c>
      <c r="N8" s="5" t="s">
        <v>73</v>
      </c>
      <c r="O8" s="5" t="s">
        <v>36</v>
      </c>
      <c r="P8" s="5">
        <v>1</v>
      </c>
      <c r="Q8" s="5">
        <v>78.349999999999994</v>
      </c>
      <c r="R8" s="5">
        <f>Tablica16[[#This Row],[Procjena broja udžbenika]]*Tablica16[[#This Row],[Cijena katalog]]</f>
        <v>78.349999999999994</v>
      </c>
      <c r="S8" s="5"/>
      <c r="T8" s="5"/>
    </row>
    <row r="9" spans="1:20" x14ac:dyDescent="0.25">
      <c r="A9" s="5" t="s">
        <v>138</v>
      </c>
      <c r="B9" s="5" t="s">
        <v>68</v>
      </c>
      <c r="C9" s="5" t="s">
        <v>139</v>
      </c>
      <c r="D9" s="5" t="s">
        <v>137</v>
      </c>
      <c r="E9" s="5" t="s">
        <v>17</v>
      </c>
      <c r="F9" s="5" t="s">
        <v>140</v>
      </c>
      <c r="G9" s="5" t="s">
        <v>143</v>
      </c>
      <c r="H9" s="5" t="s">
        <v>22</v>
      </c>
      <c r="I9" s="5" t="s">
        <v>20</v>
      </c>
      <c r="J9" s="5" t="s">
        <v>82</v>
      </c>
      <c r="K9" s="5" t="s">
        <v>83</v>
      </c>
      <c r="L9" s="5" t="s">
        <v>33</v>
      </c>
      <c r="M9" s="5" t="s">
        <v>84</v>
      </c>
      <c r="N9" s="5" t="s">
        <v>76</v>
      </c>
      <c r="O9" s="5" t="s">
        <v>43</v>
      </c>
      <c r="P9" s="5">
        <v>1</v>
      </c>
      <c r="Q9" s="5">
        <v>62.68</v>
      </c>
      <c r="R9" s="5">
        <f>Tablica16[[#This Row],[Procjena broja udžbenika]]*Tablica16[[#This Row],[Cijena katalog]]</f>
        <v>62.68</v>
      </c>
      <c r="S9" s="5"/>
      <c r="T9" s="5"/>
    </row>
    <row r="10" spans="1:20" x14ac:dyDescent="0.25">
      <c r="A10" s="5" t="s">
        <v>138</v>
      </c>
      <c r="B10" s="5" t="s">
        <v>68</v>
      </c>
      <c r="C10" s="5" t="s">
        <v>139</v>
      </c>
      <c r="D10" s="5" t="s">
        <v>137</v>
      </c>
      <c r="E10" s="5" t="s">
        <v>17</v>
      </c>
      <c r="F10" s="5" t="s">
        <v>140</v>
      </c>
      <c r="G10" s="5" t="s">
        <v>143</v>
      </c>
      <c r="H10" s="5" t="s">
        <v>22</v>
      </c>
      <c r="I10" s="5" t="s">
        <v>20</v>
      </c>
      <c r="J10" s="5" t="s">
        <v>85</v>
      </c>
      <c r="K10" s="5" t="s">
        <v>83</v>
      </c>
      <c r="L10" s="5" t="s">
        <v>33</v>
      </c>
      <c r="M10" s="5" t="s">
        <v>86</v>
      </c>
      <c r="N10" s="5" t="s">
        <v>76</v>
      </c>
      <c r="O10" s="5" t="s">
        <v>43</v>
      </c>
      <c r="P10" s="5">
        <v>1</v>
      </c>
      <c r="Q10" s="5">
        <v>62.68</v>
      </c>
      <c r="R10" s="5">
        <f>Tablica16[[#This Row],[Procjena broja udžbenika]]*Tablica16[[#This Row],[Cijena katalog]]</f>
        <v>62.68</v>
      </c>
      <c r="S10" s="5"/>
      <c r="T10" s="5"/>
    </row>
    <row r="11" spans="1:20" x14ac:dyDescent="0.25">
      <c r="A11" s="5" t="s">
        <v>138</v>
      </c>
      <c r="B11" s="5" t="s">
        <v>68</v>
      </c>
      <c r="C11" s="5" t="s">
        <v>139</v>
      </c>
      <c r="D11" s="5" t="s">
        <v>137</v>
      </c>
      <c r="E11" s="5" t="s">
        <v>17</v>
      </c>
      <c r="F11" s="5" t="s">
        <v>140</v>
      </c>
      <c r="G11" s="5" t="s">
        <v>143</v>
      </c>
      <c r="H11" s="5" t="s">
        <v>23</v>
      </c>
      <c r="I11" s="5" t="s">
        <v>20</v>
      </c>
      <c r="J11" s="5" t="s">
        <v>77</v>
      </c>
      <c r="K11" s="5" t="s">
        <v>78</v>
      </c>
      <c r="L11" s="5" t="s">
        <v>33</v>
      </c>
      <c r="M11" s="5" t="s">
        <v>79</v>
      </c>
      <c r="N11" s="5" t="s">
        <v>80</v>
      </c>
      <c r="O11" s="5" t="s">
        <v>81</v>
      </c>
      <c r="P11" s="5">
        <v>1</v>
      </c>
      <c r="Q11" s="5">
        <v>94.02</v>
      </c>
      <c r="R11" s="5">
        <f>Tablica16[[#This Row],[Procjena broja udžbenika]]*Tablica16[[#This Row],[Cijena katalog]]</f>
        <v>94.02</v>
      </c>
      <c r="S11" s="5"/>
      <c r="T11" s="5"/>
    </row>
    <row r="12" spans="1:20" x14ac:dyDescent="0.25">
      <c r="A12" s="5" t="s">
        <v>138</v>
      </c>
      <c r="B12" s="5" t="s">
        <v>69</v>
      </c>
      <c r="C12" s="5" t="s">
        <v>139</v>
      </c>
      <c r="D12" s="5" t="s">
        <v>137</v>
      </c>
      <c r="E12" s="5" t="s">
        <v>17</v>
      </c>
      <c r="F12" s="5" t="s">
        <v>145</v>
      </c>
      <c r="G12" s="5" t="s">
        <v>143</v>
      </c>
      <c r="H12" s="5" t="s">
        <v>19</v>
      </c>
      <c r="I12" s="5" t="s">
        <v>20</v>
      </c>
      <c r="J12" s="5" t="s">
        <v>115</v>
      </c>
      <c r="K12" s="5" t="s">
        <v>116</v>
      </c>
      <c r="L12" s="5" t="s">
        <v>33</v>
      </c>
      <c r="M12" s="5" t="s">
        <v>117</v>
      </c>
      <c r="N12" s="5" t="s">
        <v>118</v>
      </c>
      <c r="O12" s="5" t="s">
        <v>102</v>
      </c>
      <c r="P12" s="5">
        <v>2</v>
      </c>
      <c r="Q12" s="5">
        <v>78.349999999999994</v>
      </c>
      <c r="R12" s="5">
        <f>Tablica16[[#This Row],[Procjena broja udžbenika]]*Tablica16[[#This Row],[Cijena katalog]]</f>
        <v>156.69999999999999</v>
      </c>
      <c r="S12" s="5"/>
      <c r="T12" s="5"/>
    </row>
    <row r="13" spans="1:20" x14ac:dyDescent="0.25">
      <c r="A13" s="5" t="s">
        <v>138</v>
      </c>
      <c r="B13" s="5" t="s">
        <v>69</v>
      </c>
      <c r="C13" s="5" t="s">
        <v>139</v>
      </c>
      <c r="D13" s="5" t="s">
        <v>137</v>
      </c>
      <c r="E13" s="5" t="s">
        <v>17</v>
      </c>
      <c r="F13" s="5" t="s">
        <v>145</v>
      </c>
      <c r="G13" s="5" t="s">
        <v>143</v>
      </c>
      <c r="H13" s="5" t="s">
        <v>19</v>
      </c>
      <c r="I13" s="5" t="s">
        <v>20</v>
      </c>
      <c r="J13" s="72" t="s">
        <v>119</v>
      </c>
      <c r="K13" s="72" t="s">
        <v>116</v>
      </c>
      <c r="L13" s="5" t="s">
        <v>33</v>
      </c>
      <c r="M13" s="5" t="s">
        <v>117</v>
      </c>
      <c r="N13" s="5" t="s">
        <v>120</v>
      </c>
      <c r="O13" s="72" t="s">
        <v>121</v>
      </c>
      <c r="P13" s="5">
        <v>2</v>
      </c>
      <c r="Q13" s="5">
        <v>78.349999999999994</v>
      </c>
      <c r="R13" s="5">
        <f>Tablica16[[#This Row],[Procjena broja udžbenika]]*Tablica16[[#This Row],[Cijena katalog]]</f>
        <v>156.69999999999999</v>
      </c>
      <c r="S13" s="5"/>
      <c r="T13" s="5"/>
    </row>
    <row r="14" spans="1:20" x14ac:dyDescent="0.25">
      <c r="A14" s="5" t="s">
        <v>138</v>
      </c>
      <c r="B14" s="5" t="s">
        <v>69</v>
      </c>
      <c r="C14" s="5" t="s">
        <v>139</v>
      </c>
      <c r="D14" s="5" t="s">
        <v>137</v>
      </c>
      <c r="E14" s="5" t="s">
        <v>17</v>
      </c>
      <c r="F14" s="5" t="s">
        <v>145</v>
      </c>
      <c r="G14" s="5" t="s">
        <v>143</v>
      </c>
      <c r="H14" s="5" t="s">
        <v>22</v>
      </c>
      <c r="I14" s="5" t="s">
        <v>20</v>
      </c>
      <c r="J14" s="5" t="s">
        <v>82</v>
      </c>
      <c r="K14" s="5" t="s">
        <v>83</v>
      </c>
      <c r="L14" s="5" t="s">
        <v>33</v>
      </c>
      <c r="M14" s="5" t="s">
        <v>84</v>
      </c>
      <c r="N14" s="5" t="s">
        <v>76</v>
      </c>
      <c r="O14" s="5" t="s">
        <v>43</v>
      </c>
      <c r="P14" s="5">
        <v>2</v>
      </c>
      <c r="Q14" s="5">
        <v>62.68</v>
      </c>
      <c r="R14" s="5">
        <f>Tablica16[[#This Row],[Procjena broja udžbenika]]*Tablica16[[#This Row],[Cijena katalog]]</f>
        <v>125.36</v>
      </c>
      <c r="S14" s="5"/>
      <c r="T14" s="5"/>
    </row>
    <row r="15" spans="1:20" x14ac:dyDescent="0.25">
      <c r="A15" s="5" t="s">
        <v>138</v>
      </c>
      <c r="B15" s="5" t="s">
        <v>69</v>
      </c>
      <c r="C15" s="5" t="s">
        <v>139</v>
      </c>
      <c r="D15" s="5" t="s">
        <v>137</v>
      </c>
      <c r="E15" s="5" t="s">
        <v>17</v>
      </c>
      <c r="F15" s="5" t="s">
        <v>145</v>
      </c>
      <c r="G15" s="5" t="s">
        <v>143</v>
      </c>
      <c r="H15" s="5" t="s">
        <v>22</v>
      </c>
      <c r="I15" s="5" t="s">
        <v>20</v>
      </c>
      <c r="J15" s="5" t="s">
        <v>85</v>
      </c>
      <c r="K15" s="5" t="s">
        <v>83</v>
      </c>
      <c r="L15" s="5" t="s">
        <v>33</v>
      </c>
      <c r="M15" s="5" t="s">
        <v>86</v>
      </c>
      <c r="N15" s="5" t="s">
        <v>76</v>
      </c>
      <c r="O15" s="5" t="s">
        <v>43</v>
      </c>
      <c r="P15" s="5">
        <v>2</v>
      </c>
      <c r="Q15" s="5">
        <v>62.68</v>
      </c>
      <c r="R15" s="5">
        <f>Tablica16[[#This Row],[Procjena broja udžbenika]]*Tablica16[[#This Row],[Cijena katalog]]</f>
        <v>125.36</v>
      </c>
      <c r="S15" s="5"/>
      <c r="T15" s="5"/>
    </row>
    <row r="16" spans="1:20" x14ac:dyDescent="0.25">
      <c r="A16" s="5" t="s">
        <v>138</v>
      </c>
      <c r="B16" s="5" t="s">
        <v>69</v>
      </c>
      <c r="C16" s="5" t="s">
        <v>139</v>
      </c>
      <c r="D16" s="5" t="s">
        <v>137</v>
      </c>
      <c r="E16" s="5" t="s">
        <v>17</v>
      </c>
      <c r="F16" s="5" t="s">
        <v>145</v>
      </c>
      <c r="G16" s="5" t="s">
        <v>143</v>
      </c>
      <c r="H16" s="5" t="s">
        <v>23</v>
      </c>
      <c r="I16" s="5" t="s">
        <v>20</v>
      </c>
      <c r="J16" s="5" t="s">
        <v>77</v>
      </c>
      <c r="K16" s="5" t="s">
        <v>78</v>
      </c>
      <c r="L16" s="5" t="s">
        <v>33</v>
      </c>
      <c r="M16" s="5" t="s">
        <v>79</v>
      </c>
      <c r="N16" s="5" t="s">
        <v>80</v>
      </c>
      <c r="O16" s="5" t="s">
        <v>81</v>
      </c>
      <c r="P16" s="5">
        <v>2</v>
      </c>
      <c r="Q16" s="5">
        <v>94.02</v>
      </c>
      <c r="R16" s="5">
        <f>Tablica16[[#This Row],[Procjena broja udžbenika]]*Tablica16[[#This Row],[Cijena katalog]]</f>
        <v>188.04</v>
      </c>
      <c r="S16" s="5"/>
      <c r="T16" s="5"/>
    </row>
    <row r="17" spans="1:20" x14ac:dyDescent="0.25">
      <c r="A17" s="5" t="s">
        <v>138</v>
      </c>
      <c r="B17" s="5" t="s">
        <v>16</v>
      </c>
      <c r="C17" s="5" t="s">
        <v>139</v>
      </c>
      <c r="D17" s="5" t="s">
        <v>137</v>
      </c>
      <c r="E17" s="5" t="s">
        <v>17</v>
      </c>
      <c r="F17" s="5" t="s">
        <v>139</v>
      </c>
      <c r="G17" s="5" t="s">
        <v>18</v>
      </c>
      <c r="H17" s="5" t="s">
        <v>186</v>
      </c>
      <c r="I17" s="5" t="s">
        <v>20</v>
      </c>
      <c r="J17" s="31">
        <v>7359</v>
      </c>
      <c r="K17" s="31">
        <v>5018</v>
      </c>
      <c r="L17" s="31" t="s">
        <v>170</v>
      </c>
      <c r="M17" s="31" t="s">
        <v>274</v>
      </c>
      <c r="N17" s="31" t="s">
        <v>275</v>
      </c>
      <c r="O17" s="31" t="s">
        <v>276</v>
      </c>
      <c r="P17" s="5">
        <v>1</v>
      </c>
      <c r="Q17" s="16">
        <v>59.62</v>
      </c>
      <c r="R17" s="16">
        <f>Tablica16[[#This Row],[Procjena broja udžbenika]]*Tablica16[[#This Row],[Cijena katalog]]</f>
        <v>59.62</v>
      </c>
      <c r="S17" s="5">
        <f>SUM(Tablica16[[#This Row],[Procjena broja udžbenika]])</f>
        <v>1</v>
      </c>
      <c r="T17" s="5">
        <f>SUM(Tablica16[[#This Row],[Cijena ukupno]])</f>
        <v>59.62</v>
      </c>
    </row>
    <row r="18" spans="1:20" x14ac:dyDescent="0.25">
      <c r="A18" s="5" t="s">
        <v>138</v>
      </c>
      <c r="B18" s="5" t="s">
        <v>16</v>
      </c>
      <c r="C18" s="5" t="s">
        <v>139</v>
      </c>
      <c r="D18" s="5" t="s">
        <v>137</v>
      </c>
      <c r="E18" s="5" t="s">
        <v>17</v>
      </c>
      <c r="F18" s="5" t="s">
        <v>139</v>
      </c>
      <c r="G18" s="5" t="s">
        <v>18</v>
      </c>
      <c r="H18" s="5" t="s">
        <v>219</v>
      </c>
      <c r="I18" s="5" t="s">
        <v>20</v>
      </c>
      <c r="J18" s="68">
        <v>7473</v>
      </c>
      <c r="K18" s="66">
        <v>5130</v>
      </c>
      <c r="L18" s="20" t="s">
        <v>21</v>
      </c>
      <c r="M18" s="20" t="s">
        <v>355</v>
      </c>
      <c r="N18" s="20" t="s">
        <v>356</v>
      </c>
      <c r="O18" s="67" t="s">
        <v>357</v>
      </c>
      <c r="P18" s="5">
        <v>16</v>
      </c>
      <c r="Q18" s="16">
        <v>31.34</v>
      </c>
      <c r="R18" s="16">
        <f>Tablica16[[#This Row],[Procjena broja udžbenika]]*Tablica16[[#This Row],[Cijena katalog]]</f>
        <v>501.44</v>
      </c>
      <c r="S18" s="16">
        <f>SUM(P18:P25)</f>
        <v>47</v>
      </c>
      <c r="T18" s="16">
        <f>SUM(R18:R25)</f>
        <v>2350.4999999999995</v>
      </c>
    </row>
    <row r="19" spans="1:20" x14ac:dyDescent="0.25">
      <c r="A19" s="5" t="s">
        <v>138</v>
      </c>
      <c r="B19" s="5" t="s">
        <v>68</v>
      </c>
      <c r="C19" s="5" t="s">
        <v>139</v>
      </c>
      <c r="D19" s="5" t="s">
        <v>137</v>
      </c>
      <c r="E19" s="5" t="s">
        <v>17</v>
      </c>
      <c r="F19" s="5" t="s">
        <v>140</v>
      </c>
      <c r="G19" s="5" t="s">
        <v>143</v>
      </c>
      <c r="H19" s="5" t="s">
        <v>219</v>
      </c>
      <c r="I19" s="5" t="s">
        <v>20</v>
      </c>
      <c r="J19" s="73">
        <v>7473</v>
      </c>
      <c r="K19" s="52">
        <v>5130</v>
      </c>
      <c r="L19" s="20" t="s">
        <v>21</v>
      </c>
      <c r="M19" s="20" t="s">
        <v>355</v>
      </c>
      <c r="N19" s="20" t="s">
        <v>356</v>
      </c>
      <c r="O19" s="24" t="s">
        <v>357</v>
      </c>
      <c r="P19" s="5">
        <v>1</v>
      </c>
      <c r="Q19" s="16">
        <v>31.34</v>
      </c>
      <c r="R19" s="16">
        <f>Tablica16[[#This Row],[Procjena broja udžbenika]]*Tablica16[[#This Row],[Cijena katalog]]</f>
        <v>31.34</v>
      </c>
      <c r="S19" s="16"/>
      <c r="T19" s="16"/>
    </row>
    <row r="20" spans="1:20" x14ac:dyDescent="0.25">
      <c r="A20" s="5" t="s">
        <v>138</v>
      </c>
      <c r="B20" s="5" t="s">
        <v>69</v>
      </c>
      <c r="C20" s="5" t="s">
        <v>139</v>
      </c>
      <c r="D20" s="5" t="s">
        <v>137</v>
      </c>
      <c r="E20" s="5" t="s">
        <v>17</v>
      </c>
      <c r="F20" s="5" t="s">
        <v>145</v>
      </c>
      <c r="G20" s="5" t="s">
        <v>143</v>
      </c>
      <c r="H20" s="5" t="s">
        <v>219</v>
      </c>
      <c r="I20" s="5" t="s">
        <v>20</v>
      </c>
      <c r="J20" s="73">
        <v>7473</v>
      </c>
      <c r="K20" s="52">
        <v>5130</v>
      </c>
      <c r="L20" s="20" t="s">
        <v>21</v>
      </c>
      <c r="M20" s="20" t="s">
        <v>355</v>
      </c>
      <c r="N20" s="20" t="s">
        <v>356</v>
      </c>
      <c r="O20" s="24" t="s">
        <v>357</v>
      </c>
      <c r="P20" s="5">
        <v>2</v>
      </c>
      <c r="Q20" s="16">
        <v>31.34</v>
      </c>
      <c r="R20" s="16">
        <f>Tablica16[[#This Row],[Procjena broja udžbenika]]*Tablica16[[#This Row],[Cijena katalog]]</f>
        <v>62.68</v>
      </c>
      <c r="S20" s="16"/>
      <c r="T20" s="16"/>
    </row>
    <row r="21" spans="1:20" x14ac:dyDescent="0.25">
      <c r="A21" s="5" t="s">
        <v>138</v>
      </c>
      <c r="B21" s="5" t="s">
        <v>16</v>
      </c>
      <c r="C21" s="5" t="s">
        <v>139</v>
      </c>
      <c r="D21" s="5" t="s">
        <v>137</v>
      </c>
      <c r="E21" s="5" t="s">
        <v>17</v>
      </c>
      <c r="F21" s="5" t="s">
        <v>139</v>
      </c>
      <c r="G21" s="5" t="s">
        <v>18</v>
      </c>
      <c r="H21" s="5" t="s">
        <v>187</v>
      </c>
      <c r="I21" s="5" t="s">
        <v>20</v>
      </c>
      <c r="J21" s="49">
        <v>7495</v>
      </c>
      <c r="K21" s="49">
        <v>5151</v>
      </c>
      <c r="L21" s="46" t="s">
        <v>21</v>
      </c>
      <c r="M21" s="20" t="s">
        <v>306</v>
      </c>
      <c r="N21" s="20" t="s">
        <v>307</v>
      </c>
      <c r="O21" s="24" t="s">
        <v>308</v>
      </c>
      <c r="P21" s="5">
        <v>16</v>
      </c>
      <c r="Q21" s="16">
        <v>62.68</v>
      </c>
      <c r="R21" s="16">
        <f>Tablica16[[#This Row],[Procjena broja udžbenika]]*Tablica16[[#This Row],[Cijena katalog]]</f>
        <v>1002.88</v>
      </c>
      <c r="S21" s="5"/>
      <c r="T21" s="5"/>
    </row>
    <row r="22" spans="1:20" x14ac:dyDescent="0.25">
      <c r="A22" s="5" t="s">
        <v>138</v>
      </c>
      <c r="B22" s="5" t="s">
        <v>16</v>
      </c>
      <c r="C22" s="5" t="s">
        <v>139</v>
      </c>
      <c r="D22" s="5" t="s">
        <v>137</v>
      </c>
      <c r="E22" s="5" t="s">
        <v>17</v>
      </c>
      <c r="F22" s="5" t="s">
        <v>139</v>
      </c>
      <c r="G22" s="5" t="s">
        <v>18</v>
      </c>
      <c r="H22" s="5" t="s">
        <v>196</v>
      </c>
      <c r="I22" s="5" t="s">
        <v>20</v>
      </c>
      <c r="J22" s="5">
        <v>7492</v>
      </c>
      <c r="K22" s="5">
        <v>5148</v>
      </c>
      <c r="L22" s="46" t="s">
        <v>21</v>
      </c>
      <c r="M22" s="20" t="s">
        <v>198</v>
      </c>
      <c r="N22" s="33" t="s">
        <v>199</v>
      </c>
      <c r="O22" s="33" t="s">
        <v>197</v>
      </c>
      <c r="P22" s="5">
        <v>8</v>
      </c>
      <c r="Q22" s="16">
        <v>62.68</v>
      </c>
      <c r="R22" s="16">
        <f>Tablica16[[#This Row],[Procjena broja udžbenika]]*Tablica16[[#This Row],[Cijena katalog]]</f>
        <v>501.44</v>
      </c>
      <c r="S22" s="5"/>
      <c r="T22" s="5"/>
    </row>
    <row r="23" spans="1:20" x14ac:dyDescent="0.25">
      <c r="A23" s="5" t="s">
        <v>138</v>
      </c>
      <c r="B23" s="5" t="s">
        <v>68</v>
      </c>
      <c r="C23" s="5" t="s">
        <v>139</v>
      </c>
      <c r="D23" s="5" t="s">
        <v>137</v>
      </c>
      <c r="E23" s="5" t="s">
        <v>17</v>
      </c>
      <c r="F23" s="5" t="s">
        <v>140</v>
      </c>
      <c r="G23" s="5" t="s">
        <v>143</v>
      </c>
      <c r="H23" s="5" t="s">
        <v>187</v>
      </c>
      <c r="I23" s="5" t="s">
        <v>20</v>
      </c>
      <c r="J23" s="49">
        <v>7495</v>
      </c>
      <c r="K23" s="49">
        <v>5151</v>
      </c>
      <c r="L23" s="46" t="s">
        <v>21</v>
      </c>
      <c r="M23" s="20" t="s">
        <v>306</v>
      </c>
      <c r="N23" s="20" t="s">
        <v>307</v>
      </c>
      <c r="O23" s="24" t="s">
        <v>308</v>
      </c>
      <c r="P23" s="5">
        <v>1</v>
      </c>
      <c r="Q23" s="16">
        <v>62.68</v>
      </c>
      <c r="R23" s="16">
        <f>Tablica16[[#This Row],[Procjena broja udžbenika]]*Tablica16[[#This Row],[Cijena katalog]]</f>
        <v>62.68</v>
      </c>
      <c r="S23" s="5"/>
      <c r="T23" s="5"/>
    </row>
    <row r="24" spans="1:20" x14ac:dyDescent="0.25">
      <c r="A24" s="5" t="s">
        <v>138</v>
      </c>
      <c r="B24" s="5" t="s">
        <v>68</v>
      </c>
      <c r="C24" s="5" t="s">
        <v>139</v>
      </c>
      <c r="D24" s="5" t="s">
        <v>137</v>
      </c>
      <c r="E24" s="5" t="s">
        <v>17</v>
      </c>
      <c r="F24" s="5" t="s">
        <v>140</v>
      </c>
      <c r="G24" s="5" t="s">
        <v>143</v>
      </c>
      <c r="H24" s="5" t="s">
        <v>196</v>
      </c>
      <c r="I24" s="5" t="s">
        <v>20</v>
      </c>
      <c r="J24" s="5">
        <v>7492</v>
      </c>
      <c r="K24" s="5">
        <v>5148</v>
      </c>
      <c r="L24" s="46" t="s">
        <v>21</v>
      </c>
      <c r="M24" s="20" t="s">
        <v>198</v>
      </c>
      <c r="N24" s="33" t="s">
        <v>199</v>
      </c>
      <c r="O24" s="33" t="s">
        <v>197</v>
      </c>
      <c r="P24" s="5">
        <v>1</v>
      </c>
      <c r="Q24" s="16">
        <v>62.68</v>
      </c>
      <c r="R24" s="16">
        <f>Tablica16[[#This Row],[Procjena broja udžbenika]]*Tablica16[[#This Row],[Cijena katalog]]</f>
        <v>62.68</v>
      </c>
      <c r="S24" s="5"/>
      <c r="T24" s="5"/>
    </row>
    <row r="25" spans="1:20" x14ac:dyDescent="0.25">
      <c r="A25" s="5" t="s">
        <v>138</v>
      </c>
      <c r="B25" s="5" t="s">
        <v>69</v>
      </c>
      <c r="C25" s="5" t="s">
        <v>139</v>
      </c>
      <c r="D25" s="5" t="s">
        <v>137</v>
      </c>
      <c r="E25" s="5" t="s">
        <v>17</v>
      </c>
      <c r="F25" s="5" t="s">
        <v>145</v>
      </c>
      <c r="G25" s="5" t="s">
        <v>143</v>
      </c>
      <c r="H25" s="5" t="s">
        <v>187</v>
      </c>
      <c r="I25" s="5" t="s">
        <v>20</v>
      </c>
      <c r="J25" s="49">
        <v>7495</v>
      </c>
      <c r="K25" s="49">
        <v>5151</v>
      </c>
      <c r="L25" s="46" t="s">
        <v>21</v>
      </c>
      <c r="M25" s="20" t="s">
        <v>306</v>
      </c>
      <c r="N25" s="20" t="s">
        <v>307</v>
      </c>
      <c r="O25" s="24" t="s">
        <v>308</v>
      </c>
      <c r="P25" s="5">
        <v>2</v>
      </c>
      <c r="Q25" s="16">
        <v>62.68</v>
      </c>
      <c r="R25" s="16">
        <f>Tablica16[[#This Row],[Procjena broja udžbenika]]*Tablica16[[#This Row],[Cijena katalog]]</f>
        <v>125.36</v>
      </c>
      <c r="S25" s="5"/>
      <c r="T25" s="5"/>
    </row>
    <row r="26" spans="1:20" x14ac:dyDescent="0.25">
      <c r="A26" s="5" t="s">
        <v>138</v>
      </c>
      <c r="B26" s="5" t="s">
        <v>16</v>
      </c>
      <c r="C26" s="5" t="s">
        <v>139</v>
      </c>
      <c r="D26" s="5" t="s">
        <v>137</v>
      </c>
      <c r="E26" s="5" t="s">
        <v>17</v>
      </c>
      <c r="F26" s="5" t="s">
        <v>139</v>
      </c>
      <c r="G26" s="5" t="s">
        <v>18</v>
      </c>
      <c r="H26" s="5" t="s">
        <v>173</v>
      </c>
      <c r="I26" s="5" t="s">
        <v>20</v>
      </c>
      <c r="J26" s="5">
        <v>7004</v>
      </c>
      <c r="K26" s="5">
        <v>4744</v>
      </c>
      <c r="L26" s="56" t="s">
        <v>28</v>
      </c>
      <c r="M26" s="5" t="s">
        <v>183</v>
      </c>
      <c r="N26" s="5" t="s">
        <v>184</v>
      </c>
      <c r="O26" s="15" t="s">
        <v>185</v>
      </c>
      <c r="P26" s="5">
        <v>16</v>
      </c>
      <c r="Q26" s="16">
        <v>61.7</v>
      </c>
      <c r="R26" s="16">
        <f>Tablica16[[#This Row],[Procjena broja udžbenika]]*Tablica16[[#This Row],[Cijena katalog]]</f>
        <v>987.2</v>
      </c>
      <c r="S26" s="5">
        <f>SUM(P26:P28)</f>
        <v>19</v>
      </c>
      <c r="T26" s="5">
        <f>SUM(R26:R28)</f>
        <v>1172.3000000000002</v>
      </c>
    </row>
    <row r="27" spans="1:20" x14ac:dyDescent="0.25">
      <c r="A27" s="5" t="s">
        <v>138</v>
      </c>
      <c r="B27" s="5" t="s">
        <v>68</v>
      </c>
      <c r="C27" s="5" t="s">
        <v>139</v>
      </c>
      <c r="D27" s="5" t="s">
        <v>137</v>
      </c>
      <c r="E27" s="5" t="s">
        <v>17</v>
      </c>
      <c r="F27" s="5" t="s">
        <v>140</v>
      </c>
      <c r="G27" s="5" t="s">
        <v>143</v>
      </c>
      <c r="H27" s="5" t="s">
        <v>173</v>
      </c>
      <c r="I27" s="5" t="s">
        <v>20</v>
      </c>
      <c r="J27" s="5">
        <v>7004</v>
      </c>
      <c r="K27" s="5">
        <v>4744</v>
      </c>
      <c r="L27" s="56" t="s">
        <v>28</v>
      </c>
      <c r="M27" s="5" t="s">
        <v>183</v>
      </c>
      <c r="N27" s="5" t="s">
        <v>184</v>
      </c>
      <c r="O27" s="15" t="s">
        <v>185</v>
      </c>
      <c r="P27" s="5">
        <v>1</v>
      </c>
      <c r="Q27" s="16">
        <v>61.7</v>
      </c>
      <c r="R27" s="16">
        <f>Tablica16[[#This Row],[Procjena broja udžbenika]]*Tablica16[[#This Row],[Cijena katalog]]</f>
        <v>61.7</v>
      </c>
      <c r="S27" s="5"/>
      <c r="T27" s="5"/>
    </row>
    <row r="28" spans="1:20" x14ac:dyDescent="0.25">
      <c r="A28" s="5" t="s">
        <v>138</v>
      </c>
      <c r="B28" s="5" t="s">
        <v>69</v>
      </c>
      <c r="C28" s="5" t="s">
        <v>139</v>
      </c>
      <c r="D28" s="5" t="s">
        <v>137</v>
      </c>
      <c r="E28" s="5" t="s">
        <v>17</v>
      </c>
      <c r="F28" s="5" t="s">
        <v>145</v>
      </c>
      <c r="G28" s="5" t="s">
        <v>143</v>
      </c>
      <c r="H28" s="5" t="s">
        <v>173</v>
      </c>
      <c r="I28" s="5" t="s">
        <v>20</v>
      </c>
      <c r="J28" s="5">
        <v>7004</v>
      </c>
      <c r="K28" s="5">
        <v>4744</v>
      </c>
      <c r="L28" s="56" t="s">
        <v>28</v>
      </c>
      <c r="M28" s="5" t="s">
        <v>183</v>
      </c>
      <c r="N28" s="5" t="s">
        <v>184</v>
      </c>
      <c r="O28" s="15" t="s">
        <v>185</v>
      </c>
      <c r="P28" s="5">
        <v>2</v>
      </c>
      <c r="Q28" s="16">
        <v>61.7</v>
      </c>
      <c r="R28" s="16">
        <f>Tablica16[[#This Row],[Procjena broja udžbenika]]*Tablica16[[#This Row],[Cijena katalog]]</f>
        <v>123.4</v>
      </c>
      <c r="S28" s="55"/>
      <c r="T28" s="55"/>
    </row>
    <row r="29" spans="1:20" x14ac:dyDescent="0.25">
      <c r="P29">
        <f>SUBTOTAL(109,Tablica16[Procjena broja udžbenika])</f>
        <v>162</v>
      </c>
      <c r="Q29">
        <f>SUBTOTAL(109,Tablica16[Cijena katalog])</f>
        <v>1780.3799999999999</v>
      </c>
      <c r="R29" s="2">
        <f>SUBTOTAL(109,Tablica16[Cijena ukupno])</f>
        <v>10727.940000000002</v>
      </c>
      <c r="S29">
        <f>SUBTOTAL(109,Tablica16[KOL])</f>
        <v>162</v>
      </c>
      <c r="T29">
        <f>SUBTOTAL(109,Tablica16[CIJENA])</f>
        <v>10727.939999999999</v>
      </c>
    </row>
  </sheetData>
  <pageMargins left="0.7" right="0.7" top="0.75" bottom="0.75" header="0.3" footer="0.3"/>
  <pageSetup paperSize="9" orientation="portrait" horizontalDpi="4294967293" verticalDpi="4294967293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7"/>
  <sheetViews>
    <sheetView topLeftCell="M1" workbookViewId="0">
      <selection activeCell="O19" sqref="O19"/>
    </sheetView>
  </sheetViews>
  <sheetFormatPr defaultColWidth="11.42578125" defaultRowHeight="15" x14ac:dyDescent="0.25"/>
  <cols>
    <col min="1" max="1" width="12.28515625" customWidth="1"/>
    <col min="2" max="2" width="5" customWidth="1"/>
    <col min="3" max="3" width="27.7109375" customWidth="1"/>
    <col min="4" max="4" width="21.140625" customWidth="1"/>
    <col min="5" max="5" width="22.140625" customWidth="1"/>
    <col min="6" max="6" width="49.28515625" customWidth="1"/>
    <col min="7" max="7" width="11.5703125" customWidth="1"/>
    <col min="8" max="8" width="17.140625" customWidth="1"/>
    <col min="9" max="9" width="30.42578125" customWidth="1"/>
    <col min="10" max="10" width="9.85546875" customWidth="1"/>
    <col min="11" max="11" width="6.140625" customWidth="1"/>
    <col min="12" max="12" width="9.42578125" customWidth="1"/>
    <col min="13" max="13" width="41.140625" customWidth="1"/>
    <col min="14" max="14" width="70.7109375" customWidth="1"/>
    <col min="15" max="15" width="83.7109375" customWidth="1"/>
    <col min="16" max="16" width="25.28515625" customWidth="1"/>
    <col min="19" max="20" width="0" hidden="1" customWidth="1"/>
  </cols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147</v>
      </c>
      <c r="R1" t="s">
        <v>146</v>
      </c>
      <c r="S1" s="53" t="s">
        <v>353</v>
      </c>
      <c r="T1" s="53" t="s">
        <v>166</v>
      </c>
    </row>
    <row r="2" spans="1:20" x14ac:dyDescent="0.25">
      <c r="A2" s="5" t="s">
        <v>138</v>
      </c>
      <c r="B2" s="5" t="s">
        <v>16</v>
      </c>
      <c r="C2" s="5" t="s">
        <v>139</v>
      </c>
      <c r="D2" s="5" t="s">
        <v>137</v>
      </c>
      <c r="E2" s="5" t="s">
        <v>188</v>
      </c>
      <c r="F2" s="5" t="s">
        <v>139</v>
      </c>
      <c r="G2" s="5" t="s">
        <v>189</v>
      </c>
      <c r="H2" s="5" t="s">
        <v>196</v>
      </c>
      <c r="I2" s="5" t="s">
        <v>20</v>
      </c>
      <c r="J2" s="5">
        <v>6129</v>
      </c>
      <c r="K2" s="5">
        <v>3945</v>
      </c>
      <c r="L2" s="19" t="s">
        <v>33</v>
      </c>
      <c r="M2" s="18" t="s">
        <v>207</v>
      </c>
      <c r="N2" s="19" t="s">
        <v>208</v>
      </c>
      <c r="O2" s="28" t="s">
        <v>209</v>
      </c>
      <c r="P2" s="5">
        <v>2</v>
      </c>
      <c r="Q2" s="5">
        <v>94</v>
      </c>
      <c r="R2" s="5">
        <f>Tablica17[[#This Row],[Procjena broja udžbenika]]*Tablica17[[#This Row],[Cijena katalog]]</f>
        <v>188</v>
      </c>
      <c r="S2">
        <f t="shared" ref="S2" si="0">SUM(P2:P3)</f>
        <v>3</v>
      </c>
      <c r="T2">
        <f t="shared" ref="T2" si="1">SUM(R2:R3)</f>
        <v>250</v>
      </c>
    </row>
    <row r="3" spans="1:20" x14ac:dyDescent="0.25">
      <c r="A3" s="5" t="s">
        <v>138</v>
      </c>
      <c r="B3" s="5" t="s">
        <v>16</v>
      </c>
      <c r="C3" s="5" t="s">
        <v>139</v>
      </c>
      <c r="D3" s="5" t="s">
        <v>137</v>
      </c>
      <c r="E3" s="5" t="s">
        <v>188</v>
      </c>
      <c r="F3" s="5" t="s">
        <v>139</v>
      </c>
      <c r="G3" s="5" t="s">
        <v>189</v>
      </c>
      <c r="H3" s="5" t="s">
        <v>244</v>
      </c>
      <c r="I3" s="20" t="s">
        <v>20</v>
      </c>
      <c r="J3" s="32">
        <v>6462</v>
      </c>
      <c r="K3" s="32">
        <v>4264</v>
      </c>
      <c r="L3" s="20" t="s">
        <v>33</v>
      </c>
      <c r="M3" s="18" t="s">
        <v>312</v>
      </c>
      <c r="N3" s="20" t="s">
        <v>313</v>
      </c>
      <c r="O3" s="30" t="s">
        <v>314</v>
      </c>
      <c r="P3" s="5">
        <v>1</v>
      </c>
      <c r="Q3" s="5">
        <v>62</v>
      </c>
      <c r="R3" s="16">
        <f>Tablica17[[#This Row],[Procjena broja udžbenika]]*Tablica17[[#This Row],[Cijena katalog]]</f>
        <v>62</v>
      </c>
    </row>
    <row r="4" spans="1:20" x14ac:dyDescent="0.25">
      <c r="A4" s="5" t="s">
        <v>138</v>
      </c>
      <c r="B4" s="5" t="s">
        <v>16</v>
      </c>
      <c r="C4" s="5" t="s">
        <v>139</v>
      </c>
      <c r="D4" s="5" t="s">
        <v>137</v>
      </c>
      <c r="E4" s="5" t="s">
        <v>188</v>
      </c>
      <c r="F4" s="5" t="s">
        <v>139</v>
      </c>
      <c r="G4" s="5" t="s">
        <v>189</v>
      </c>
      <c r="H4" s="5" t="s">
        <v>187</v>
      </c>
      <c r="I4" s="5" t="s">
        <v>20</v>
      </c>
      <c r="J4" s="23">
        <v>5995</v>
      </c>
      <c r="K4" s="23">
        <v>3835</v>
      </c>
      <c r="L4" s="4" t="s">
        <v>168</v>
      </c>
      <c r="M4" s="18" t="s">
        <v>282</v>
      </c>
      <c r="N4" s="20" t="s">
        <v>283</v>
      </c>
      <c r="O4" s="24" t="s">
        <v>284</v>
      </c>
      <c r="P4" s="5">
        <v>15</v>
      </c>
      <c r="Q4" s="5">
        <v>94.36</v>
      </c>
      <c r="R4" s="16">
        <f>Tablica17[[#This Row],[Procjena broja udžbenika]]*Tablica17[[#This Row],[Cijena katalog]]</f>
        <v>1415.4</v>
      </c>
      <c r="S4">
        <f>SUM(Tablica17[[#This Row],[Procjena broja udžbenika]])</f>
        <v>15</v>
      </c>
      <c r="T4">
        <f>SUM(Tablica17[[#This Row],[Cijena ukupno]])</f>
        <v>1415.4</v>
      </c>
    </row>
    <row r="5" spans="1:20" x14ac:dyDescent="0.25">
      <c r="A5" s="5" t="s">
        <v>138</v>
      </c>
      <c r="B5" s="5" t="s">
        <v>16</v>
      </c>
      <c r="C5" s="5" t="s">
        <v>139</v>
      </c>
      <c r="D5" s="5" t="s">
        <v>137</v>
      </c>
      <c r="E5" s="5" t="s">
        <v>188</v>
      </c>
      <c r="F5" s="5" t="s">
        <v>139</v>
      </c>
      <c r="G5" s="5" t="s">
        <v>189</v>
      </c>
      <c r="H5" s="5" t="s">
        <v>196</v>
      </c>
      <c r="I5" s="5" t="s">
        <v>20</v>
      </c>
      <c r="J5" s="23">
        <v>6133</v>
      </c>
      <c r="K5" s="23">
        <v>3949</v>
      </c>
      <c r="L5" s="46" t="s">
        <v>21</v>
      </c>
      <c r="M5" s="18" t="s">
        <v>268</v>
      </c>
      <c r="N5" s="20" t="s">
        <v>277</v>
      </c>
      <c r="O5" s="24" t="s">
        <v>278</v>
      </c>
      <c r="P5" s="20">
        <v>11</v>
      </c>
      <c r="Q5" s="5">
        <v>62.91</v>
      </c>
      <c r="R5" s="16">
        <f>Tablica17[[#This Row],[Procjena broja udžbenika]]*Tablica17[[#This Row],[Cijena katalog]]</f>
        <v>692.01</v>
      </c>
      <c r="S5">
        <f>SUM(Tablica17[[#This Row],[Procjena broja udžbenika]])</f>
        <v>11</v>
      </c>
      <c r="T5">
        <f>SUM(Tablica17[[#This Row],[Cijena ukupno]])</f>
        <v>692.01</v>
      </c>
    </row>
    <row r="6" spans="1:20" x14ac:dyDescent="0.25">
      <c r="A6" s="5" t="s">
        <v>138</v>
      </c>
      <c r="B6" s="5" t="s">
        <v>16</v>
      </c>
      <c r="C6" s="5" t="s">
        <v>139</v>
      </c>
      <c r="D6" s="5" t="s">
        <v>137</v>
      </c>
      <c r="E6" s="5" t="s">
        <v>188</v>
      </c>
      <c r="F6" s="5" t="s">
        <v>139</v>
      </c>
      <c r="G6" s="5" t="s">
        <v>189</v>
      </c>
      <c r="H6" s="5" t="s">
        <v>187</v>
      </c>
      <c r="I6" s="5" t="s">
        <v>20</v>
      </c>
      <c r="J6" s="52">
        <v>5990</v>
      </c>
      <c r="K6" s="52">
        <v>3830</v>
      </c>
      <c r="L6" s="56" t="s">
        <v>28</v>
      </c>
      <c r="M6" s="18" t="s">
        <v>286</v>
      </c>
      <c r="N6" s="20" t="s">
        <v>287</v>
      </c>
      <c r="O6" s="24" t="s">
        <v>285</v>
      </c>
      <c r="P6" s="5">
        <v>2</v>
      </c>
      <c r="Q6" s="5">
        <v>62.91</v>
      </c>
      <c r="R6" s="16">
        <f>Tablica17[[#This Row],[Procjena broja udžbenika]]*Tablica17[[#This Row],[Cijena katalog]]</f>
        <v>125.82</v>
      </c>
      <c r="S6">
        <f>SUM(Tablica17[[#This Row],[Procjena broja udžbenika]])</f>
        <v>2</v>
      </c>
      <c r="T6">
        <f>SUM(Tablica17[[#This Row],[Cijena ukupno]])</f>
        <v>125.82</v>
      </c>
    </row>
    <row r="7" spans="1:20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34"/>
      <c r="M7" s="59"/>
      <c r="N7" s="34"/>
      <c r="O7" s="21"/>
      <c r="P7" s="12">
        <f>SUBTOTAL(109,Tablica17[Procjena broja udžbenika])</f>
        <v>31</v>
      </c>
      <c r="Q7" s="12">
        <f>SUBTOTAL(109,Tablica17[Cijena katalog])</f>
        <v>376.17999999999995</v>
      </c>
      <c r="R7" s="17">
        <f>SUBTOTAL(109,Tablica17[Cijena ukupno])</f>
        <v>2483.23</v>
      </c>
      <c r="S7">
        <f>SUBTOTAL(109,Tablica17[KOL])</f>
        <v>31</v>
      </c>
      <c r="T7">
        <f>SUBTOTAL(109,Tablica17[CIJENA])</f>
        <v>2483.23</v>
      </c>
    </row>
  </sheetData>
  <pageMargins left="0.7" right="0.7" top="0.75" bottom="0.75" header="0.3" footer="0.3"/>
  <pageSetup paperSize="9" orientation="portrait" horizontalDpi="4294967293" verticalDpi="4294967293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9"/>
  <sheetViews>
    <sheetView workbookViewId="0">
      <selection activeCell="E31" sqref="E31"/>
    </sheetView>
  </sheetViews>
  <sheetFormatPr defaultColWidth="11.42578125" defaultRowHeight="15" x14ac:dyDescent="0.25"/>
  <cols>
    <col min="1" max="1" width="12.28515625" customWidth="1"/>
    <col min="2" max="2" width="5" customWidth="1"/>
    <col min="3" max="3" width="27.7109375" customWidth="1"/>
    <col min="4" max="4" width="21.140625" customWidth="1"/>
    <col min="5" max="5" width="22.140625" customWidth="1"/>
    <col min="6" max="6" width="49.28515625" customWidth="1"/>
    <col min="7" max="7" width="11.5703125" customWidth="1"/>
    <col min="8" max="8" width="17.140625" customWidth="1"/>
    <col min="9" max="9" width="30.42578125" customWidth="1"/>
    <col min="10" max="10" width="9.85546875" customWidth="1"/>
    <col min="11" max="11" width="6.140625" customWidth="1"/>
    <col min="12" max="12" width="9.42578125" customWidth="1"/>
    <col min="13" max="13" width="41.140625" customWidth="1"/>
    <col min="14" max="14" width="70.7109375" customWidth="1"/>
    <col min="15" max="15" width="83.7109375" customWidth="1"/>
    <col min="16" max="16" width="25.28515625" customWidth="1"/>
    <col min="19" max="20" width="0" hidden="1" customWidth="1"/>
  </cols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147</v>
      </c>
      <c r="R1" t="s">
        <v>146</v>
      </c>
      <c r="S1" s="53" t="s">
        <v>353</v>
      </c>
      <c r="T1" s="53" t="s">
        <v>166</v>
      </c>
    </row>
    <row r="2" spans="1:20" ht="30" x14ac:dyDescent="0.25">
      <c r="A2" s="5" t="s">
        <v>138</v>
      </c>
      <c r="B2" s="5" t="s">
        <v>16</v>
      </c>
      <c r="C2" s="5" t="s">
        <v>139</v>
      </c>
      <c r="D2" s="5" t="s">
        <v>137</v>
      </c>
      <c r="E2" s="5" t="s">
        <v>190</v>
      </c>
      <c r="F2" s="5" t="s">
        <v>139</v>
      </c>
      <c r="G2" s="5" t="s">
        <v>191</v>
      </c>
      <c r="H2" s="5" t="s">
        <v>22</v>
      </c>
      <c r="I2" s="5" t="s">
        <v>20</v>
      </c>
      <c r="J2" s="35">
        <v>7138</v>
      </c>
      <c r="K2" s="35">
        <v>4640</v>
      </c>
      <c r="L2" s="46" t="s">
        <v>21</v>
      </c>
      <c r="M2" s="20" t="s">
        <v>315</v>
      </c>
      <c r="N2" s="20" t="s">
        <v>316</v>
      </c>
      <c r="O2" s="30" t="s">
        <v>318</v>
      </c>
      <c r="P2" s="20">
        <v>1</v>
      </c>
      <c r="Q2" s="5">
        <v>62</v>
      </c>
      <c r="R2" s="16">
        <f>Tablica18[[#This Row],[Procjena broja udžbenika]]*Tablica18[[#This Row],[Cijena katalog]]</f>
        <v>62</v>
      </c>
      <c r="S2" s="54">
        <f t="shared" ref="S2" si="0">SUM(P2:P6)</f>
        <v>19</v>
      </c>
      <c r="T2" s="54">
        <f t="shared" ref="T2" si="1">SUM(R2:R6)</f>
        <v>1306.02</v>
      </c>
    </row>
    <row r="3" spans="1:20" ht="30" x14ac:dyDescent="0.25">
      <c r="A3" s="5" t="s">
        <v>138</v>
      </c>
      <c r="B3" s="5" t="s">
        <v>16</v>
      </c>
      <c r="C3" s="5" t="s">
        <v>139</v>
      </c>
      <c r="D3" s="5" t="s">
        <v>137</v>
      </c>
      <c r="E3" s="5" t="s">
        <v>190</v>
      </c>
      <c r="F3" s="5" t="s">
        <v>139</v>
      </c>
      <c r="G3" s="5" t="s">
        <v>191</v>
      </c>
      <c r="H3" s="5" t="s">
        <v>22</v>
      </c>
      <c r="I3" s="5" t="s">
        <v>20</v>
      </c>
      <c r="J3" s="35">
        <v>7139</v>
      </c>
      <c r="K3" s="35">
        <v>4640</v>
      </c>
      <c r="L3" s="46" t="s">
        <v>21</v>
      </c>
      <c r="M3" s="20" t="s">
        <v>315</v>
      </c>
      <c r="N3" s="20" t="s">
        <v>317</v>
      </c>
      <c r="O3" s="30" t="s">
        <v>318</v>
      </c>
      <c r="P3" s="20">
        <v>1</v>
      </c>
      <c r="Q3" s="5">
        <v>62.39</v>
      </c>
      <c r="R3" s="16">
        <f>Tablica18[[#This Row],[Procjena broja udžbenika]]*Tablica18[[#This Row],[Cijena katalog]]</f>
        <v>62.39</v>
      </c>
      <c r="S3" s="5"/>
      <c r="T3" s="5"/>
    </row>
    <row r="4" spans="1:20" x14ac:dyDescent="0.25">
      <c r="A4" s="5" t="s">
        <v>138</v>
      </c>
      <c r="B4" s="5" t="s">
        <v>16</v>
      </c>
      <c r="C4" s="5" t="s">
        <v>139</v>
      </c>
      <c r="D4" s="5" t="s">
        <v>137</v>
      </c>
      <c r="E4" s="5" t="s">
        <v>190</v>
      </c>
      <c r="F4" s="5" t="s">
        <v>139</v>
      </c>
      <c r="G4" s="5" t="s">
        <v>191</v>
      </c>
      <c r="H4" s="5" t="s">
        <v>196</v>
      </c>
      <c r="I4" s="5" t="s">
        <v>20</v>
      </c>
      <c r="J4" s="35">
        <v>6875</v>
      </c>
      <c r="K4" s="35">
        <v>4629</v>
      </c>
      <c r="L4" s="46" t="s">
        <v>21</v>
      </c>
      <c r="M4" s="20" t="s">
        <v>334</v>
      </c>
      <c r="N4" s="20" t="s">
        <v>335</v>
      </c>
      <c r="O4" s="30" t="s">
        <v>212</v>
      </c>
      <c r="P4" s="5">
        <v>4</v>
      </c>
      <c r="Q4" s="5">
        <v>93.29</v>
      </c>
      <c r="R4" s="16">
        <f>Tablica18[[#This Row],[Procjena broja udžbenika]]*Tablica18[[#This Row],[Cijena katalog]]</f>
        <v>373.16</v>
      </c>
      <c r="S4" s="5"/>
      <c r="T4" s="5"/>
    </row>
    <row r="5" spans="1:20" x14ac:dyDescent="0.25">
      <c r="A5" s="5" t="s">
        <v>138</v>
      </c>
      <c r="B5" s="5" t="s">
        <v>16</v>
      </c>
      <c r="C5" s="5" t="s">
        <v>139</v>
      </c>
      <c r="D5" s="5" t="s">
        <v>137</v>
      </c>
      <c r="E5" s="5" t="s">
        <v>190</v>
      </c>
      <c r="F5" s="5" t="s">
        <v>139</v>
      </c>
      <c r="G5" s="5" t="s">
        <v>191</v>
      </c>
      <c r="H5" s="5" t="s">
        <v>196</v>
      </c>
      <c r="I5" s="5" t="s">
        <v>20</v>
      </c>
      <c r="J5" s="52">
        <v>6893</v>
      </c>
      <c r="K5" s="52">
        <v>4645</v>
      </c>
      <c r="L5" s="46" t="s">
        <v>21</v>
      </c>
      <c r="M5" s="20" t="s">
        <v>336</v>
      </c>
      <c r="N5" s="20" t="s">
        <v>337</v>
      </c>
      <c r="O5" s="24" t="s">
        <v>278</v>
      </c>
      <c r="P5" s="20">
        <v>12</v>
      </c>
      <c r="Q5" s="5">
        <v>62.19</v>
      </c>
      <c r="R5" s="16">
        <f>Tablica18[[#This Row],[Procjena broja udžbenika]]*Tablica18[[#This Row],[Cijena katalog]]</f>
        <v>746.28</v>
      </c>
      <c r="S5" s="5"/>
      <c r="T5" s="5"/>
    </row>
    <row r="6" spans="1:20" ht="30" x14ac:dyDescent="0.25">
      <c r="A6" s="5" t="s">
        <v>138</v>
      </c>
      <c r="B6" s="5" t="s">
        <v>16</v>
      </c>
      <c r="C6" s="5" t="s">
        <v>139</v>
      </c>
      <c r="D6" s="5" t="s">
        <v>137</v>
      </c>
      <c r="E6" s="5" t="s">
        <v>190</v>
      </c>
      <c r="F6" s="5" t="s">
        <v>139</v>
      </c>
      <c r="G6" s="5" t="s">
        <v>191</v>
      </c>
      <c r="H6" s="5" t="s">
        <v>349</v>
      </c>
      <c r="I6" s="5" t="s">
        <v>20</v>
      </c>
      <c r="J6" s="35">
        <v>6915</v>
      </c>
      <c r="K6" s="35">
        <v>4665</v>
      </c>
      <c r="L6" s="46" t="s">
        <v>21</v>
      </c>
      <c r="M6" s="20" t="s">
        <v>350</v>
      </c>
      <c r="N6" s="20" t="s">
        <v>351</v>
      </c>
      <c r="O6" s="30" t="s">
        <v>352</v>
      </c>
      <c r="P6" s="20">
        <v>1</v>
      </c>
      <c r="Q6" s="5">
        <v>62.19</v>
      </c>
      <c r="R6" s="16">
        <f>Tablica18[[#This Row],[Procjena broja udžbenika]]*Tablica18[[#This Row],[Cijena katalog]]</f>
        <v>62.19</v>
      </c>
      <c r="S6" s="5"/>
      <c r="T6" s="5"/>
    </row>
    <row r="7" spans="1:20" x14ac:dyDescent="0.25">
      <c r="A7" s="5" t="s">
        <v>138</v>
      </c>
      <c r="B7" s="5" t="s">
        <v>16</v>
      </c>
      <c r="C7" s="5" t="s">
        <v>139</v>
      </c>
      <c r="D7" s="5" t="s">
        <v>137</v>
      </c>
      <c r="E7" s="5" t="s">
        <v>190</v>
      </c>
      <c r="F7" s="5" t="s">
        <v>139</v>
      </c>
      <c r="G7" s="5" t="s">
        <v>191</v>
      </c>
      <c r="H7" s="5" t="s">
        <v>187</v>
      </c>
      <c r="I7" s="5" t="s">
        <v>20</v>
      </c>
      <c r="J7" s="23">
        <v>7013</v>
      </c>
      <c r="K7" s="23">
        <v>4753</v>
      </c>
      <c r="L7" s="56" t="s">
        <v>28</v>
      </c>
      <c r="M7" s="20" t="s">
        <v>293</v>
      </c>
      <c r="N7" s="20" t="s">
        <v>294</v>
      </c>
      <c r="O7" s="24" t="s">
        <v>295</v>
      </c>
      <c r="P7" s="5">
        <v>17</v>
      </c>
      <c r="Q7" s="5">
        <v>93.29</v>
      </c>
      <c r="R7" s="5">
        <f>Tablica18[[#This Row],[Procjena broja udžbenika]]*Tablica18[[#This Row],[Cijena katalog]]</f>
        <v>1585.93</v>
      </c>
      <c r="S7" s="5">
        <f>SUM(P7:P8)</f>
        <v>19</v>
      </c>
      <c r="T7" s="5">
        <f>SUM(R7:R8)</f>
        <v>1710.31</v>
      </c>
    </row>
    <row r="8" spans="1:20" x14ac:dyDescent="0.25">
      <c r="A8" s="5" t="s">
        <v>138</v>
      </c>
      <c r="B8" s="5" t="s">
        <v>16</v>
      </c>
      <c r="C8" s="5" t="s">
        <v>139</v>
      </c>
      <c r="D8" s="5" t="s">
        <v>137</v>
      </c>
      <c r="E8" s="5" t="s">
        <v>190</v>
      </c>
      <c r="F8" s="5" t="s">
        <v>139</v>
      </c>
      <c r="G8" s="5" t="s">
        <v>191</v>
      </c>
      <c r="H8" s="5" t="s">
        <v>187</v>
      </c>
      <c r="I8" s="5" t="s">
        <v>20</v>
      </c>
      <c r="J8" s="52">
        <v>7106</v>
      </c>
      <c r="K8" s="52">
        <v>4842</v>
      </c>
      <c r="L8" s="56" t="s">
        <v>28</v>
      </c>
      <c r="M8" s="20" t="s">
        <v>296</v>
      </c>
      <c r="N8" s="20" t="s">
        <v>297</v>
      </c>
      <c r="O8" s="24" t="s">
        <v>298</v>
      </c>
      <c r="P8" s="5">
        <v>2</v>
      </c>
      <c r="Q8" s="5">
        <v>62.19</v>
      </c>
      <c r="R8" s="16">
        <f>Tablica18[[#This Row],[Procjena broja udžbenika]]*Tablica18[[#This Row],[Cijena katalog]]</f>
        <v>124.38</v>
      </c>
      <c r="S8" s="55"/>
      <c r="T8" s="55"/>
    </row>
    <row r="9" spans="1:20" x14ac:dyDescent="0.25">
      <c r="P9">
        <f>SUBTOTAL(109,Tablica18[Procjena broja udžbenika])</f>
        <v>38</v>
      </c>
      <c r="Q9">
        <f>SUBTOTAL(109,Tablica18[Cijena katalog])</f>
        <v>497.54</v>
      </c>
      <c r="R9" s="2">
        <f>SUBTOTAL(109,Tablica18[Cijena ukupno])</f>
        <v>3016.33</v>
      </c>
      <c r="S9">
        <f>SUBTOTAL(109,Tablica18[KOL])</f>
        <v>38</v>
      </c>
      <c r="T9">
        <f>SUBTOTAL(109,Tablica18[CIJENA])</f>
        <v>3016.33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24"/>
  <sheetViews>
    <sheetView topLeftCell="M1" workbookViewId="0">
      <selection activeCell="S1" sqref="S1:T1048576"/>
    </sheetView>
  </sheetViews>
  <sheetFormatPr defaultColWidth="11.42578125" defaultRowHeight="15" x14ac:dyDescent="0.25"/>
  <cols>
    <col min="1" max="1" width="12.28515625" customWidth="1"/>
    <col min="2" max="2" width="5" customWidth="1"/>
    <col min="3" max="3" width="27.7109375" customWidth="1"/>
    <col min="4" max="4" width="21.140625" customWidth="1"/>
    <col min="5" max="5" width="22.140625" customWidth="1"/>
    <col min="6" max="6" width="49.28515625" customWidth="1"/>
    <col min="7" max="7" width="11.5703125" customWidth="1"/>
    <col min="8" max="8" width="17.140625" customWidth="1"/>
    <col min="9" max="9" width="30.42578125" customWidth="1"/>
    <col min="10" max="10" width="9.85546875" customWidth="1"/>
    <col min="11" max="11" width="6.140625" customWidth="1"/>
    <col min="12" max="12" width="9.42578125" customWidth="1"/>
    <col min="13" max="13" width="41.140625" customWidth="1"/>
    <col min="14" max="14" width="70.7109375" customWidth="1"/>
    <col min="15" max="15" width="83.7109375" customWidth="1"/>
    <col min="16" max="16" width="25.28515625" customWidth="1"/>
    <col min="19" max="20" width="0" hidden="1" customWidth="1"/>
  </cols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147</v>
      </c>
      <c r="R1" t="s">
        <v>146</v>
      </c>
      <c r="S1" s="53" t="s">
        <v>353</v>
      </c>
      <c r="T1" s="53" t="s">
        <v>166</v>
      </c>
    </row>
    <row r="2" spans="1:20" x14ac:dyDescent="0.25">
      <c r="A2" s="5" t="s">
        <v>138</v>
      </c>
      <c r="B2" s="5" t="s">
        <v>16</v>
      </c>
      <c r="C2" s="5" t="s">
        <v>139</v>
      </c>
      <c r="D2" s="5" t="s">
        <v>137</v>
      </c>
      <c r="E2" s="5" t="s">
        <v>192</v>
      </c>
      <c r="F2" s="5" t="s">
        <v>139</v>
      </c>
      <c r="G2" s="5" t="s">
        <v>193</v>
      </c>
      <c r="H2" s="19" t="s">
        <v>244</v>
      </c>
      <c r="I2" s="5" t="s">
        <v>20</v>
      </c>
      <c r="J2" s="52">
        <v>6561</v>
      </c>
      <c r="K2" s="52">
        <v>4345</v>
      </c>
      <c r="L2" s="19" t="s">
        <v>33</v>
      </c>
      <c r="M2" s="19" t="s">
        <v>245</v>
      </c>
      <c r="N2" s="19" t="s">
        <v>246</v>
      </c>
      <c r="O2" s="19" t="s">
        <v>247</v>
      </c>
      <c r="P2" s="5">
        <v>3</v>
      </c>
      <c r="Q2" s="5">
        <v>66.209999999999994</v>
      </c>
      <c r="R2" s="16">
        <f>Tablica19[[#This Row],[Cijena katalog]]*Tablica19[[#This Row],[Procjena broja udžbenika]]</f>
        <v>198.63</v>
      </c>
      <c r="S2">
        <f t="shared" ref="S2" si="0">SUM(P2:P6)</f>
        <v>9</v>
      </c>
      <c r="T2">
        <f t="shared" ref="T2" si="1">SUM(R2:R6)</f>
        <v>766.63</v>
      </c>
    </row>
    <row r="3" spans="1:20" x14ac:dyDescent="0.25">
      <c r="A3" s="5" t="s">
        <v>138</v>
      </c>
      <c r="B3" s="5" t="s">
        <v>16</v>
      </c>
      <c r="C3" s="5" t="s">
        <v>139</v>
      </c>
      <c r="D3" s="5" t="s">
        <v>137</v>
      </c>
      <c r="E3" s="5" t="s">
        <v>192</v>
      </c>
      <c r="F3" s="5" t="s">
        <v>139</v>
      </c>
      <c r="G3" s="5" t="s">
        <v>193</v>
      </c>
      <c r="H3" s="37" t="s">
        <v>252</v>
      </c>
      <c r="I3" s="5" t="s">
        <v>20</v>
      </c>
      <c r="J3" s="37">
        <v>5977</v>
      </c>
      <c r="K3" s="37">
        <v>3817</v>
      </c>
      <c r="L3" s="37" t="s">
        <v>33</v>
      </c>
      <c r="M3" s="38" t="s">
        <v>253</v>
      </c>
      <c r="N3" s="37" t="s">
        <v>254</v>
      </c>
      <c r="O3" s="39" t="s">
        <v>255</v>
      </c>
      <c r="P3" s="5">
        <v>1</v>
      </c>
      <c r="Q3" s="5">
        <v>64</v>
      </c>
      <c r="R3" s="16">
        <f>Tablica19[[#This Row],[Cijena katalog]]*Tablica19[[#This Row],[Procjena broja udžbenika]]</f>
        <v>64</v>
      </c>
    </row>
    <row r="4" spans="1:20" x14ac:dyDescent="0.25">
      <c r="A4" s="5" t="s">
        <v>138</v>
      </c>
      <c r="B4" s="5" t="s">
        <v>16</v>
      </c>
      <c r="C4" s="5" t="s">
        <v>139</v>
      </c>
      <c r="D4" s="5" t="s">
        <v>137</v>
      </c>
      <c r="E4" s="5" t="s">
        <v>192</v>
      </c>
      <c r="F4" s="5" t="s">
        <v>139</v>
      </c>
      <c r="G4" s="5" t="s">
        <v>193</v>
      </c>
      <c r="H4" s="37" t="s">
        <v>252</v>
      </c>
      <c r="I4" s="20" t="s">
        <v>20</v>
      </c>
      <c r="J4" s="35">
        <v>5976</v>
      </c>
      <c r="K4" s="35">
        <v>3816</v>
      </c>
      <c r="L4" s="40" t="s">
        <v>33</v>
      </c>
      <c r="M4" s="41" t="s">
        <v>253</v>
      </c>
      <c r="N4" s="40" t="s">
        <v>340</v>
      </c>
      <c r="O4" s="30" t="s">
        <v>255</v>
      </c>
      <c r="P4" s="5">
        <v>2</v>
      </c>
      <c r="Q4" s="5">
        <v>110</v>
      </c>
      <c r="R4" s="16">
        <f>Tablica19[[#This Row],[Cijena katalog]]*Tablica19[[#This Row],[Procjena broja udžbenika]]</f>
        <v>220</v>
      </c>
    </row>
    <row r="5" spans="1:20" x14ac:dyDescent="0.25">
      <c r="A5" s="5" t="s">
        <v>138</v>
      </c>
      <c r="B5" s="5" t="s">
        <v>16</v>
      </c>
      <c r="C5" s="5" t="s">
        <v>139</v>
      </c>
      <c r="D5" s="5" t="s">
        <v>137</v>
      </c>
      <c r="E5" s="5" t="s">
        <v>192</v>
      </c>
      <c r="F5" s="5" t="s">
        <v>139</v>
      </c>
      <c r="G5" s="5" t="s">
        <v>193</v>
      </c>
      <c r="H5" s="37" t="s">
        <v>260</v>
      </c>
      <c r="I5" s="5" t="s">
        <v>20</v>
      </c>
      <c r="J5" s="37">
        <v>6086</v>
      </c>
      <c r="K5" s="37">
        <v>3911</v>
      </c>
      <c r="L5" s="37" t="s">
        <v>33</v>
      </c>
      <c r="M5" s="38" t="s">
        <v>261</v>
      </c>
      <c r="N5" s="38" t="s">
        <v>262</v>
      </c>
      <c r="O5" s="39" t="s">
        <v>263</v>
      </c>
      <c r="P5" s="5">
        <v>1</v>
      </c>
      <c r="Q5" s="5">
        <v>64</v>
      </c>
      <c r="R5" s="16">
        <f>Tablica19[[#This Row],[Cijena katalog]]*Tablica19[[#This Row],[Procjena broja udžbenika]]</f>
        <v>64</v>
      </c>
    </row>
    <row r="6" spans="1:20" x14ac:dyDescent="0.25">
      <c r="A6" s="5" t="s">
        <v>138</v>
      </c>
      <c r="B6" s="5" t="s">
        <v>16</v>
      </c>
      <c r="C6" s="5" t="s">
        <v>139</v>
      </c>
      <c r="D6" s="5" t="s">
        <v>137</v>
      </c>
      <c r="E6" s="5" t="s">
        <v>192</v>
      </c>
      <c r="F6" s="5" t="s">
        <v>139</v>
      </c>
      <c r="G6" s="5" t="s">
        <v>193</v>
      </c>
      <c r="H6" s="5" t="s">
        <v>260</v>
      </c>
      <c r="I6" s="5" t="s">
        <v>20</v>
      </c>
      <c r="J6" s="35">
        <v>6510</v>
      </c>
      <c r="K6" s="35">
        <v>4304</v>
      </c>
      <c r="L6" s="20" t="s">
        <v>33</v>
      </c>
      <c r="M6" s="20" t="s">
        <v>341</v>
      </c>
      <c r="N6" s="20" t="s">
        <v>342</v>
      </c>
      <c r="O6" s="30" t="s">
        <v>343</v>
      </c>
      <c r="P6" s="5">
        <v>2</v>
      </c>
      <c r="Q6" s="5">
        <v>110</v>
      </c>
      <c r="R6" s="16">
        <f>Tablica19[[#This Row],[Cijena katalog]]*Tablica19[[#This Row],[Procjena broja udžbenika]]</f>
        <v>220</v>
      </c>
    </row>
    <row r="7" spans="1:20" x14ac:dyDescent="0.25">
      <c r="A7" s="5" t="s">
        <v>138</v>
      </c>
      <c r="B7" s="5" t="s">
        <v>16</v>
      </c>
      <c r="C7" s="5" t="s">
        <v>139</v>
      </c>
      <c r="D7" s="5" t="s">
        <v>137</v>
      </c>
      <c r="E7" s="5" t="s">
        <v>192</v>
      </c>
      <c r="F7" s="5" t="s">
        <v>139</v>
      </c>
      <c r="G7" s="5" t="s">
        <v>193</v>
      </c>
      <c r="H7" s="19" t="s">
        <v>232</v>
      </c>
      <c r="I7" s="5" t="s">
        <v>20</v>
      </c>
      <c r="J7" s="19">
        <v>6699</v>
      </c>
      <c r="K7" s="19">
        <v>4463</v>
      </c>
      <c r="L7" s="19" t="s">
        <v>170</v>
      </c>
      <c r="M7" s="19" t="s">
        <v>233</v>
      </c>
      <c r="N7" s="19" t="s">
        <v>234</v>
      </c>
      <c r="O7" s="19" t="s">
        <v>235</v>
      </c>
      <c r="P7" s="5">
        <v>3</v>
      </c>
      <c r="Q7" s="5">
        <v>66.2</v>
      </c>
      <c r="R7" s="16">
        <f>Tablica19[[#This Row],[Cijena katalog]]*Tablica19[[#This Row],[Procjena broja udžbenika]]</f>
        <v>198.60000000000002</v>
      </c>
      <c r="S7">
        <f>SUM(Tablica19[[#This Row],[Procjena broja udžbenika]])</f>
        <v>3</v>
      </c>
      <c r="T7">
        <f>SUM(Tablica19[[#This Row],[Cijena ukupno]])</f>
        <v>198.60000000000002</v>
      </c>
    </row>
    <row r="8" spans="1:20" x14ac:dyDescent="0.25">
      <c r="A8" s="5" t="s">
        <v>138</v>
      </c>
      <c r="B8" s="5" t="s">
        <v>16</v>
      </c>
      <c r="C8" s="5" t="s">
        <v>139</v>
      </c>
      <c r="D8" s="5" t="s">
        <v>137</v>
      </c>
      <c r="E8" s="5" t="s">
        <v>192</v>
      </c>
      <c r="F8" s="5" t="s">
        <v>139</v>
      </c>
      <c r="G8" s="5" t="s">
        <v>193</v>
      </c>
      <c r="H8" s="5" t="s">
        <v>196</v>
      </c>
      <c r="I8" s="5" t="s">
        <v>20</v>
      </c>
      <c r="J8" s="5">
        <v>6876</v>
      </c>
      <c r="K8" s="5">
        <v>4630</v>
      </c>
      <c r="L8" s="19" t="s">
        <v>21</v>
      </c>
      <c r="M8" s="19" t="s">
        <v>210</v>
      </c>
      <c r="N8" s="19" t="s">
        <v>211</v>
      </c>
      <c r="O8" s="19" t="s">
        <v>212</v>
      </c>
      <c r="P8" s="5">
        <v>2</v>
      </c>
      <c r="Q8" s="5">
        <v>99.31</v>
      </c>
      <c r="R8" s="5">
        <f>Tablica19[[#This Row],[Cijena katalog]]*Tablica19[[#This Row],[Procjena broja udžbenika]]</f>
        <v>198.62</v>
      </c>
      <c r="S8">
        <f>SUM(P8:P18)</f>
        <v>35</v>
      </c>
      <c r="T8">
        <f>SUM(R8:R18)</f>
        <v>2179.13</v>
      </c>
    </row>
    <row r="9" spans="1:20" x14ac:dyDescent="0.25">
      <c r="A9" s="5" t="s">
        <v>138</v>
      </c>
      <c r="B9" s="5" t="s">
        <v>16</v>
      </c>
      <c r="C9" s="5" t="s">
        <v>139</v>
      </c>
      <c r="D9" s="5" t="s">
        <v>137</v>
      </c>
      <c r="E9" s="5" t="s">
        <v>192</v>
      </c>
      <c r="F9" s="5" t="s">
        <v>139</v>
      </c>
      <c r="G9" s="5" t="s">
        <v>193</v>
      </c>
      <c r="H9" s="5" t="s">
        <v>196</v>
      </c>
      <c r="I9" s="5" t="s">
        <v>20</v>
      </c>
      <c r="J9" s="5">
        <v>6894</v>
      </c>
      <c r="K9" s="5">
        <v>4646</v>
      </c>
      <c r="L9" s="19" t="s">
        <v>21</v>
      </c>
      <c r="M9" s="19" t="s">
        <v>213</v>
      </c>
      <c r="N9" s="19" t="s">
        <v>214</v>
      </c>
      <c r="O9" s="19" t="s">
        <v>215</v>
      </c>
      <c r="P9" s="5">
        <v>12</v>
      </c>
      <c r="Q9" s="5">
        <v>66.209999999999994</v>
      </c>
      <c r="R9" s="16">
        <f>Tablica19[[#This Row],[Cijena katalog]]*Tablica19[[#This Row],[Procjena broja udžbenika]]</f>
        <v>794.52</v>
      </c>
    </row>
    <row r="10" spans="1:20" x14ac:dyDescent="0.25">
      <c r="A10" s="5" t="s">
        <v>138</v>
      </c>
      <c r="B10" s="5" t="s">
        <v>16</v>
      </c>
      <c r="C10" s="5" t="s">
        <v>139</v>
      </c>
      <c r="D10" s="5" t="s">
        <v>137</v>
      </c>
      <c r="E10" s="5" t="s">
        <v>192</v>
      </c>
      <c r="F10" s="5" t="s">
        <v>139</v>
      </c>
      <c r="G10" s="5" t="s">
        <v>193</v>
      </c>
      <c r="H10" s="19" t="s">
        <v>19</v>
      </c>
      <c r="I10" s="5" t="s">
        <v>20</v>
      </c>
      <c r="J10" s="19">
        <v>6919</v>
      </c>
      <c r="K10" s="19">
        <v>4669</v>
      </c>
      <c r="L10" s="19" t="s">
        <v>21</v>
      </c>
      <c r="M10" s="19" t="s">
        <v>223</v>
      </c>
      <c r="N10" s="19" t="s">
        <v>224</v>
      </c>
      <c r="O10" s="19" t="s">
        <v>225</v>
      </c>
      <c r="P10" s="5">
        <v>3</v>
      </c>
      <c r="Q10" s="5">
        <v>66.42</v>
      </c>
      <c r="R10" s="16">
        <f>Tablica19[[#This Row],[Cijena katalog]]*Tablica19[[#This Row],[Procjena broja udžbenika]]</f>
        <v>199.26</v>
      </c>
    </row>
    <row r="11" spans="1:20" x14ac:dyDescent="0.25">
      <c r="A11" s="5" t="s">
        <v>138</v>
      </c>
      <c r="B11" s="5" t="s">
        <v>16</v>
      </c>
      <c r="C11" s="5" t="s">
        <v>139</v>
      </c>
      <c r="D11" s="5" t="s">
        <v>137</v>
      </c>
      <c r="E11" s="5" t="s">
        <v>192</v>
      </c>
      <c r="F11" s="5" t="s">
        <v>139</v>
      </c>
      <c r="G11" s="5" t="s">
        <v>193</v>
      </c>
      <c r="H11" s="19" t="s">
        <v>19</v>
      </c>
      <c r="I11" s="5" t="s">
        <v>20</v>
      </c>
      <c r="J11" s="19">
        <v>6920</v>
      </c>
      <c r="K11" s="19">
        <v>4669</v>
      </c>
      <c r="L11" s="19" t="s">
        <v>21</v>
      </c>
      <c r="M11" s="19" t="s">
        <v>226</v>
      </c>
      <c r="N11" s="19" t="s">
        <v>227</v>
      </c>
      <c r="O11" s="19" t="s">
        <v>228</v>
      </c>
      <c r="P11" s="5">
        <v>3</v>
      </c>
      <c r="Q11" s="5">
        <v>66</v>
      </c>
      <c r="R11" s="16">
        <f>Tablica19[[#This Row],[Cijena katalog]]*Tablica19[[#This Row],[Procjena broja udžbenika]]</f>
        <v>198</v>
      </c>
    </row>
    <row r="12" spans="1:20" x14ac:dyDescent="0.25">
      <c r="A12" s="5" t="s">
        <v>138</v>
      </c>
      <c r="B12" s="5" t="s">
        <v>16</v>
      </c>
      <c r="C12" s="5" t="s">
        <v>139</v>
      </c>
      <c r="D12" s="5" t="s">
        <v>137</v>
      </c>
      <c r="E12" s="5" t="s">
        <v>192</v>
      </c>
      <c r="F12" s="5" t="s">
        <v>139</v>
      </c>
      <c r="G12" s="5" t="s">
        <v>193</v>
      </c>
      <c r="H12" s="19" t="s">
        <v>236</v>
      </c>
      <c r="I12" s="5" t="s">
        <v>20</v>
      </c>
      <c r="J12" s="23">
        <v>6910</v>
      </c>
      <c r="K12" s="23">
        <v>4660</v>
      </c>
      <c r="L12" s="19" t="s">
        <v>21</v>
      </c>
      <c r="M12" s="19" t="s">
        <v>237</v>
      </c>
      <c r="N12" s="19" t="s">
        <v>238</v>
      </c>
      <c r="O12" s="19" t="s">
        <v>239</v>
      </c>
      <c r="P12" s="5">
        <v>3</v>
      </c>
      <c r="Q12" s="5">
        <v>33.1</v>
      </c>
      <c r="R12" s="16">
        <f>Tablica19[[#This Row],[Cijena katalog]]*Tablica19[[#This Row],[Procjena broja udžbenika]]</f>
        <v>99.300000000000011</v>
      </c>
    </row>
    <row r="13" spans="1:20" x14ac:dyDescent="0.25">
      <c r="A13" s="5" t="s">
        <v>138</v>
      </c>
      <c r="B13" s="5" t="s">
        <v>16</v>
      </c>
      <c r="C13" s="5" t="s">
        <v>139</v>
      </c>
      <c r="D13" s="5" t="s">
        <v>137</v>
      </c>
      <c r="E13" s="5" t="s">
        <v>192</v>
      </c>
      <c r="F13" s="5" t="s">
        <v>139</v>
      </c>
      <c r="G13" s="5" t="s">
        <v>193</v>
      </c>
      <c r="H13" s="19" t="s">
        <v>22</v>
      </c>
      <c r="I13" s="5" t="s">
        <v>20</v>
      </c>
      <c r="J13" s="19">
        <v>7142</v>
      </c>
      <c r="K13" s="19">
        <v>4642</v>
      </c>
      <c r="L13" s="19" t="s">
        <v>21</v>
      </c>
      <c r="M13" s="19" t="s">
        <v>240</v>
      </c>
      <c r="N13" s="19" t="s">
        <v>241</v>
      </c>
      <c r="O13" s="19" t="s">
        <v>242</v>
      </c>
      <c r="P13" s="5">
        <v>1</v>
      </c>
      <c r="Q13" s="5">
        <v>66</v>
      </c>
      <c r="R13" s="16">
        <f>Tablica19[[#This Row],[Cijena katalog]]*Tablica19[[#This Row],[Procjena broja udžbenika]]</f>
        <v>66</v>
      </c>
    </row>
    <row r="14" spans="1:20" x14ac:dyDescent="0.25">
      <c r="A14" s="5" t="s">
        <v>138</v>
      </c>
      <c r="B14" s="5" t="s">
        <v>16</v>
      </c>
      <c r="C14" s="5" t="s">
        <v>139</v>
      </c>
      <c r="D14" s="5" t="s">
        <v>137</v>
      </c>
      <c r="E14" s="5" t="s">
        <v>192</v>
      </c>
      <c r="F14" s="5" t="s">
        <v>139</v>
      </c>
      <c r="G14" s="5" t="s">
        <v>193</v>
      </c>
      <c r="H14" s="19" t="s">
        <v>22</v>
      </c>
      <c r="I14" s="5" t="s">
        <v>20</v>
      </c>
      <c r="J14" s="19">
        <v>7143</v>
      </c>
      <c r="K14" s="19">
        <v>4642</v>
      </c>
      <c r="L14" s="19" t="s">
        <v>21</v>
      </c>
      <c r="M14" s="19" t="s">
        <v>240</v>
      </c>
      <c r="N14" s="19" t="s">
        <v>243</v>
      </c>
      <c r="O14" s="19" t="s">
        <v>242</v>
      </c>
      <c r="P14" s="5">
        <v>1</v>
      </c>
      <c r="Q14" s="5" t="s">
        <v>305</v>
      </c>
      <c r="R14" s="16">
        <v>66.42</v>
      </c>
    </row>
    <row r="15" spans="1:20" x14ac:dyDescent="0.25">
      <c r="A15" s="5" t="s">
        <v>138</v>
      </c>
      <c r="B15" s="5" t="s">
        <v>16</v>
      </c>
      <c r="C15" s="5" t="s">
        <v>139</v>
      </c>
      <c r="D15" s="5" t="s">
        <v>137</v>
      </c>
      <c r="E15" s="5" t="s">
        <v>192</v>
      </c>
      <c r="F15" s="5" t="s">
        <v>139</v>
      </c>
      <c r="G15" s="5" t="s">
        <v>193</v>
      </c>
      <c r="H15" s="19" t="s">
        <v>248</v>
      </c>
      <c r="I15" s="5" t="s">
        <v>20</v>
      </c>
      <c r="J15" s="52">
        <v>6929</v>
      </c>
      <c r="K15" s="52">
        <v>4677</v>
      </c>
      <c r="L15" s="19" t="s">
        <v>21</v>
      </c>
      <c r="M15" s="19" t="s">
        <v>249</v>
      </c>
      <c r="N15" s="19" t="s">
        <v>250</v>
      </c>
      <c r="O15" s="19" t="s">
        <v>251</v>
      </c>
      <c r="P15" s="5">
        <v>3</v>
      </c>
      <c r="Q15" s="5">
        <v>33.1</v>
      </c>
      <c r="R15" s="16">
        <f>Tablica19[[#This Row],[Cijena katalog]]*Tablica19[[#This Row],[Procjena broja udžbenika]]</f>
        <v>99.300000000000011</v>
      </c>
    </row>
    <row r="16" spans="1:20" x14ac:dyDescent="0.25">
      <c r="A16" s="5" t="s">
        <v>138</v>
      </c>
      <c r="B16" s="5" t="s">
        <v>16</v>
      </c>
      <c r="C16" s="5" t="s">
        <v>139</v>
      </c>
      <c r="D16" s="5" t="s">
        <v>137</v>
      </c>
      <c r="E16" s="5" t="s">
        <v>192</v>
      </c>
      <c r="F16" s="5" t="s">
        <v>139</v>
      </c>
      <c r="G16" s="5" t="s">
        <v>193</v>
      </c>
      <c r="H16" s="37" t="s">
        <v>256</v>
      </c>
      <c r="I16" s="5" t="s">
        <v>20</v>
      </c>
      <c r="J16" s="37">
        <v>6003</v>
      </c>
      <c r="K16" s="37">
        <v>3843</v>
      </c>
      <c r="L16" s="37" t="s">
        <v>21</v>
      </c>
      <c r="M16" s="38" t="s">
        <v>257</v>
      </c>
      <c r="N16" s="38" t="s">
        <v>258</v>
      </c>
      <c r="O16" s="39" t="s">
        <v>259</v>
      </c>
      <c r="P16" s="5">
        <v>3</v>
      </c>
      <c r="Q16" s="5">
        <v>64.290000000000006</v>
      </c>
      <c r="R16" s="16">
        <f>Tablica19[[#This Row],[Cijena katalog]]*Tablica19[[#This Row],[Procjena broja udžbenika]]</f>
        <v>192.87</v>
      </c>
    </row>
    <row r="17" spans="1:20" ht="30" x14ac:dyDescent="0.25">
      <c r="A17" s="5" t="s">
        <v>138</v>
      </c>
      <c r="B17" s="5" t="s">
        <v>16</v>
      </c>
      <c r="C17" s="5" t="s">
        <v>139</v>
      </c>
      <c r="D17" s="5" t="s">
        <v>137</v>
      </c>
      <c r="E17" s="5" t="s">
        <v>192</v>
      </c>
      <c r="F17" s="5" t="s">
        <v>139</v>
      </c>
      <c r="G17" s="5" t="s">
        <v>193</v>
      </c>
      <c r="H17" s="5" t="s">
        <v>22</v>
      </c>
      <c r="I17" s="5" t="s">
        <v>20</v>
      </c>
      <c r="J17" s="35">
        <v>7146</v>
      </c>
      <c r="K17" s="35">
        <v>4644</v>
      </c>
      <c r="L17" s="20" t="s">
        <v>21</v>
      </c>
      <c r="M17" s="20" t="s">
        <v>240</v>
      </c>
      <c r="N17" s="20" t="s">
        <v>319</v>
      </c>
      <c r="O17" s="30" t="s">
        <v>321</v>
      </c>
      <c r="P17" s="5">
        <v>2</v>
      </c>
      <c r="Q17" s="5">
        <v>66</v>
      </c>
      <c r="R17" s="16">
        <f>Tablica19[[#This Row],[Cijena katalog]]*Tablica19[[#This Row],[Procjena broja udžbenika]]</f>
        <v>132</v>
      </c>
    </row>
    <row r="18" spans="1:20" ht="30" x14ac:dyDescent="0.25">
      <c r="A18" s="5" t="s">
        <v>138</v>
      </c>
      <c r="B18" s="5" t="s">
        <v>16</v>
      </c>
      <c r="C18" s="5" t="s">
        <v>139</v>
      </c>
      <c r="D18" s="5" t="s">
        <v>137</v>
      </c>
      <c r="E18" s="5" t="s">
        <v>192</v>
      </c>
      <c r="F18" s="5" t="s">
        <v>139</v>
      </c>
      <c r="G18" s="5" t="s">
        <v>193</v>
      </c>
      <c r="H18" s="5" t="s">
        <v>22</v>
      </c>
      <c r="I18" s="5" t="s">
        <v>20</v>
      </c>
      <c r="J18" s="35">
        <v>7147</v>
      </c>
      <c r="K18" s="35">
        <v>4644</v>
      </c>
      <c r="L18" s="20" t="s">
        <v>21</v>
      </c>
      <c r="M18" s="20" t="s">
        <v>240</v>
      </c>
      <c r="N18" s="20" t="s">
        <v>320</v>
      </c>
      <c r="O18" s="30" t="s">
        <v>321</v>
      </c>
      <c r="P18" s="5">
        <v>2</v>
      </c>
      <c r="Q18" s="5">
        <v>66.42</v>
      </c>
      <c r="R18" s="16">
        <f>Tablica19[[#This Row],[Cijena katalog]]*Tablica19[[#This Row],[Procjena broja udžbenika]]</f>
        <v>132.84</v>
      </c>
    </row>
    <row r="19" spans="1:20" x14ac:dyDescent="0.25">
      <c r="A19" s="5" t="s">
        <v>138</v>
      </c>
      <c r="B19" s="5" t="s">
        <v>16</v>
      </c>
      <c r="C19" s="5" t="s">
        <v>139</v>
      </c>
      <c r="D19" s="5" t="s">
        <v>137</v>
      </c>
      <c r="E19" s="5" t="s">
        <v>192</v>
      </c>
      <c r="F19" s="5" t="s">
        <v>139</v>
      </c>
      <c r="G19" s="5" t="s">
        <v>193</v>
      </c>
      <c r="H19" s="19" t="s">
        <v>219</v>
      </c>
      <c r="I19" s="5" t="s">
        <v>20</v>
      </c>
      <c r="J19" s="19">
        <v>5615</v>
      </c>
      <c r="K19" s="19">
        <v>3605</v>
      </c>
      <c r="L19" s="19" t="s">
        <v>28</v>
      </c>
      <c r="M19" s="19" t="s">
        <v>220</v>
      </c>
      <c r="N19" s="19" t="s">
        <v>221</v>
      </c>
      <c r="O19" s="19" t="s">
        <v>222</v>
      </c>
      <c r="P19" s="5">
        <v>3</v>
      </c>
      <c r="Q19" s="5">
        <v>71</v>
      </c>
      <c r="R19" s="16">
        <f>Tablica19[[#This Row],[Cijena katalog]]*Tablica19[[#This Row],[Procjena broja udžbenika]]</f>
        <v>213</v>
      </c>
      <c r="S19">
        <f>SUM(P19:P23)</f>
        <v>36</v>
      </c>
      <c r="T19">
        <f>SUM(R19:R23)</f>
        <v>3227.95</v>
      </c>
    </row>
    <row r="20" spans="1:20" x14ac:dyDescent="0.25">
      <c r="A20" s="5" t="s">
        <v>138</v>
      </c>
      <c r="B20" s="5" t="s">
        <v>16</v>
      </c>
      <c r="C20" s="5" t="s">
        <v>139</v>
      </c>
      <c r="D20" s="5" t="s">
        <v>137</v>
      </c>
      <c r="E20" s="5" t="s">
        <v>192</v>
      </c>
      <c r="F20" s="5" t="s">
        <v>139</v>
      </c>
      <c r="G20" s="5" t="s">
        <v>193</v>
      </c>
      <c r="H20" s="19" t="s">
        <v>173</v>
      </c>
      <c r="I20" s="5" t="s">
        <v>20</v>
      </c>
      <c r="J20" s="19">
        <v>6071</v>
      </c>
      <c r="K20" s="19">
        <v>3896</v>
      </c>
      <c r="L20" s="19" t="s">
        <v>28</v>
      </c>
      <c r="M20" s="19" t="s">
        <v>229</v>
      </c>
      <c r="N20" s="19" t="s">
        <v>230</v>
      </c>
      <c r="O20" s="19" t="s">
        <v>231</v>
      </c>
      <c r="P20" s="5">
        <v>3</v>
      </c>
      <c r="Q20" s="5">
        <v>66</v>
      </c>
      <c r="R20" s="16">
        <f>Tablica19[[#This Row],[Cijena katalog]]*Tablica19[[#This Row],[Procjena broja udžbenika]]</f>
        <v>198</v>
      </c>
    </row>
    <row r="21" spans="1:20" x14ac:dyDescent="0.25">
      <c r="A21" s="5" t="s">
        <v>138</v>
      </c>
      <c r="B21" s="5" t="s">
        <v>16</v>
      </c>
      <c r="C21" s="5" t="s">
        <v>139</v>
      </c>
      <c r="D21" s="5" t="s">
        <v>137</v>
      </c>
      <c r="E21" s="5" t="s">
        <v>192</v>
      </c>
      <c r="F21" s="5" t="s">
        <v>139</v>
      </c>
      <c r="G21" s="5" t="s">
        <v>193</v>
      </c>
      <c r="H21" s="42" t="s">
        <v>264</v>
      </c>
      <c r="I21" s="42" t="s">
        <v>20</v>
      </c>
      <c r="J21" s="43">
        <v>7624</v>
      </c>
      <c r="K21" s="43">
        <v>5261</v>
      </c>
      <c r="L21" s="43" t="s">
        <v>28</v>
      </c>
      <c r="M21" s="43" t="s">
        <v>265</v>
      </c>
      <c r="N21" s="43" t="s">
        <v>266</v>
      </c>
      <c r="O21" s="43" t="s">
        <v>267</v>
      </c>
      <c r="P21" s="5">
        <v>3</v>
      </c>
      <c r="Q21" s="5">
        <v>67.260000000000005</v>
      </c>
      <c r="R21" s="16">
        <f>Tablica19[[#This Row],[Cijena katalog]]*Tablica19[[#This Row],[Procjena broja udžbenika]]</f>
        <v>201.78000000000003</v>
      </c>
    </row>
    <row r="22" spans="1:20" x14ac:dyDescent="0.25">
      <c r="A22" s="5" t="s">
        <v>138</v>
      </c>
      <c r="B22" s="5" t="s">
        <v>16</v>
      </c>
      <c r="C22" s="5" t="s">
        <v>139</v>
      </c>
      <c r="D22" s="5" t="s">
        <v>137</v>
      </c>
      <c r="E22" s="5" t="s">
        <v>192</v>
      </c>
      <c r="F22" s="5" t="s">
        <v>139</v>
      </c>
      <c r="G22" s="5" t="s">
        <v>193</v>
      </c>
      <c r="H22" s="5" t="s">
        <v>187</v>
      </c>
      <c r="I22" s="5" t="s">
        <v>20</v>
      </c>
      <c r="J22" s="52">
        <v>7014</v>
      </c>
      <c r="K22" s="52">
        <v>4754</v>
      </c>
      <c r="L22" s="20" t="s">
        <v>28</v>
      </c>
      <c r="M22" s="20" t="s">
        <v>299</v>
      </c>
      <c r="N22" s="20" t="s">
        <v>300</v>
      </c>
      <c r="O22" s="24" t="s">
        <v>301</v>
      </c>
      <c r="P22" s="5">
        <v>25</v>
      </c>
      <c r="Q22" s="5">
        <v>99.31</v>
      </c>
      <c r="R22" s="16">
        <f>Tablica19[[#This Row],[Cijena katalog]]*Tablica19[[#This Row],[Procjena broja udžbenika]]</f>
        <v>2482.75</v>
      </c>
    </row>
    <row r="23" spans="1:20" x14ac:dyDescent="0.25">
      <c r="A23" s="5" t="s">
        <v>138</v>
      </c>
      <c r="B23" s="5" t="s">
        <v>16</v>
      </c>
      <c r="C23" s="5" t="s">
        <v>139</v>
      </c>
      <c r="D23" s="5" t="s">
        <v>137</v>
      </c>
      <c r="E23" s="5" t="s">
        <v>192</v>
      </c>
      <c r="F23" s="5" t="s">
        <v>139</v>
      </c>
      <c r="G23" s="5" t="s">
        <v>193</v>
      </c>
      <c r="H23" s="5" t="s">
        <v>187</v>
      </c>
      <c r="I23" s="5" t="s">
        <v>20</v>
      </c>
      <c r="J23" s="52">
        <v>7107</v>
      </c>
      <c r="K23" s="52">
        <v>4843</v>
      </c>
      <c r="L23" s="20" t="s">
        <v>28</v>
      </c>
      <c r="M23" s="20" t="s">
        <v>302</v>
      </c>
      <c r="N23" s="20" t="s">
        <v>303</v>
      </c>
      <c r="O23" s="24" t="s">
        <v>304</v>
      </c>
      <c r="P23" s="5">
        <v>2</v>
      </c>
      <c r="Q23" s="5">
        <v>66.209999999999994</v>
      </c>
      <c r="R23" s="16">
        <f>Tablica19[[#This Row],[Cijena katalog]]*Tablica19[[#This Row],[Procjena broja udžbenika]]</f>
        <v>132.41999999999999</v>
      </c>
    </row>
    <row r="24" spans="1:20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36"/>
      <c r="M24" s="36"/>
      <c r="N24" s="36"/>
      <c r="O24" s="36"/>
      <c r="P24" s="12">
        <f>SUBTOTAL(109,Tablica19[Procjena broja udžbenika])</f>
        <v>83</v>
      </c>
      <c r="Q24" s="12">
        <f>SUBTOTAL(109,Tablica19[Cijena katalog])</f>
        <v>1477.0400000000002</v>
      </c>
      <c r="R24" s="17">
        <f>SUBTOTAL(109,Tablica19[Cijena ukupno])</f>
        <v>6372.3100000000013</v>
      </c>
      <c r="S24">
        <f>SUBTOTAL(109,Tablica19[KOL])</f>
        <v>83</v>
      </c>
      <c r="T24">
        <f>SUBTOTAL(109,Tablica19[CIJENA])</f>
        <v>6372.3099999999995</v>
      </c>
    </row>
  </sheetData>
  <pageMargins left="0.7" right="0.7" top="0.75" bottom="0.75" header="0.3" footer="0.3"/>
  <pageSetup paperSize="9" orientation="portrait" horizontalDpi="4294967293" vertic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11</vt:i4>
      </vt:variant>
    </vt:vector>
  </HeadingPairs>
  <TitlesOfParts>
    <vt:vector size="11" baseType="lpstr">
      <vt:lpstr>Naslovni list</vt:lpstr>
      <vt:lpstr>Sumarno</vt:lpstr>
      <vt:lpstr>1.</vt:lpstr>
      <vt:lpstr>2.</vt:lpstr>
      <vt:lpstr>3.</vt:lpstr>
      <vt:lpstr>4.</vt:lpstr>
      <vt:lpstr>5.</vt:lpstr>
      <vt:lpstr>6.</vt:lpstr>
      <vt:lpstr>7.</vt:lpstr>
      <vt:lpstr>8.</vt:lpstr>
      <vt:lpstr>Po nakladnicima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Windows korisnik</cp:lastModifiedBy>
  <dcterms:created xsi:type="dcterms:W3CDTF">2022-06-03T17:37:23Z</dcterms:created>
  <dcterms:modified xsi:type="dcterms:W3CDTF">2022-07-07T09:40:02Z</dcterms:modified>
</cp:coreProperties>
</file>